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785" windowHeight="12270" activeTab="0"/>
  </bookViews>
  <sheets>
    <sheet name="Door Calculations" sheetId="1" r:id="rId1"/>
    <sheet name="Electric Costs" sheetId="2" state="hidden" r:id="rId2"/>
    <sheet name="Moist Air Properties" sheetId="3" state="hidden" r:id="rId3"/>
    <sheet name="EER Adjustment" sheetId="4" state="hidden" r:id="rId4"/>
    <sheet name="State ambient adjustment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<sst xmlns="http://schemas.openxmlformats.org/spreadsheetml/2006/main" count="358" uniqueCount="206">
  <si>
    <t>Temp., °F</t>
  </si>
  <si>
    <t>t</t>
  </si>
  <si>
    <t>Humidity Ratio</t>
  </si>
  <si>
    <t>Ws, lbw/lbda</t>
  </si>
  <si>
    <t>Vda</t>
  </si>
  <si>
    <t>Vas</t>
  </si>
  <si>
    <t>Vs</t>
  </si>
  <si>
    <t>Had</t>
  </si>
  <si>
    <t>Has</t>
  </si>
  <si>
    <t>Hs</t>
  </si>
  <si>
    <t>Sda</t>
  </si>
  <si>
    <t>S</t>
  </si>
  <si>
    <t xml:space="preserve">Specific Volume, ft3/lbda </t>
  </si>
  <si>
    <t>Specific Enthalpy, Btu/lbda</t>
  </si>
  <si>
    <t>Specific Entropy, Btu/lbda·°F</t>
  </si>
  <si>
    <t>Temp</t>
  </si>
  <si>
    <t>m</t>
  </si>
  <si>
    <t>V</t>
  </si>
  <si>
    <t>H</t>
  </si>
  <si>
    <t>In freezer</t>
  </si>
  <si>
    <t>Out freezer</t>
  </si>
  <si>
    <t>r</t>
  </si>
  <si>
    <t>q</t>
  </si>
  <si>
    <t>Dt</t>
  </si>
  <si>
    <t>Df</t>
  </si>
  <si>
    <t>qt = average heat gain for the 24 h or other period, Btu/h
q = sensible and latent refrigeration load for fully established flow,
Btu/h
Dt = doorway open-time factor
Df = doorway flow factor
E = effectiveness of doorway protective device</t>
  </si>
  <si>
    <t>q = 795.6A(hi – hr)ρr(1– ρi/ρr)0.5( gH )0.5Fm</t>
  </si>
  <si>
    <t>q = sensible and latent refrigeration load, Btu/h
A = doorway area, ft2
hi = enthalpy of infiltration air, Btu/lb
hr = enthalpy of refrigerated air, Btu/lb
ρi = density of infiltration air, lb/ft3
ρr = density of refrigerated air, lb/ft3
g = gravitational constant = 32.174 ft/s2
H = doorway height, ft
Fm = density factor</t>
  </si>
  <si>
    <t>Fm=[2/(1+(ρr /ρi )^1/3)]^1.5</t>
  </si>
  <si>
    <t>Fm</t>
  </si>
  <si>
    <t>Door way passages per hour</t>
  </si>
  <si>
    <t>Hours per day operation</t>
  </si>
  <si>
    <t>hours</t>
  </si>
  <si>
    <t>Door open-close time</t>
  </si>
  <si>
    <t>Seconds</t>
  </si>
  <si>
    <t>Minutes</t>
  </si>
  <si>
    <t>Door Effectiveness</t>
  </si>
  <si>
    <t>Average Time door stands open per day</t>
  </si>
  <si>
    <t>BTU/day</t>
  </si>
  <si>
    <t>kW-hr per day</t>
  </si>
  <si>
    <t>EER Freezer</t>
  </si>
  <si>
    <t>EER Cooler</t>
  </si>
  <si>
    <t>qt = qDtDf (E)</t>
  </si>
  <si>
    <t>Savings by having strip door</t>
  </si>
  <si>
    <t>Moist Air Properties.</t>
  </si>
  <si>
    <t>Density 1/v</t>
  </si>
  <si>
    <t>door cost</t>
  </si>
  <si>
    <t>Saved Heat gain per day</t>
  </si>
  <si>
    <t>Door Height (ft)</t>
  </si>
  <si>
    <t>Door Width (ft)</t>
  </si>
  <si>
    <t>Walk-in air</t>
  </si>
  <si>
    <t>Ambient air</t>
  </si>
  <si>
    <t>Average Value</t>
  </si>
  <si>
    <t>32 °F or less</t>
  </si>
  <si>
    <t>33 °F or higher</t>
  </si>
  <si>
    <t>Days PayBack</t>
  </si>
  <si>
    <t>Electric Rate</t>
  </si>
  <si>
    <t>Table 5.6.B.  Average Retail Price of Electricity to Ultimate Customers by End-Use Sector, by State, Year-to-Date through March 2011 and 2010</t>
  </si>
  <si>
    <t>(Cents per Kilowatthour)</t>
  </si>
  <si>
    <t>Residential</t>
  </si>
  <si>
    <r>
      <t>Commercial</t>
    </r>
    <r>
      <rPr>
        <b/>
        <vertAlign val="superscript"/>
        <sz val="8"/>
        <color indexed="8"/>
        <rFont val="Times New Roman"/>
        <family val="1"/>
      </rPr>
      <t>1</t>
    </r>
  </si>
  <si>
    <r>
      <t>Industrial</t>
    </r>
    <r>
      <rPr>
        <b/>
        <vertAlign val="superscript"/>
        <sz val="8"/>
        <color indexed="8"/>
        <rFont val="Times New Roman"/>
        <family val="1"/>
      </rPr>
      <t>1</t>
    </r>
  </si>
  <si>
    <t>Transportation[1]</t>
  </si>
  <si>
    <t>All Sectors</t>
  </si>
  <si>
    <t>Electricity Industrial and</t>
  </si>
  <si>
    <t>NG Commerical Costs</t>
  </si>
  <si>
    <t>#2 Fuel Oil Cost</t>
  </si>
  <si>
    <t>Propane</t>
  </si>
  <si>
    <t>Census Division</t>
  </si>
  <si>
    <t>Commercial Average</t>
  </si>
  <si>
    <t>1000 ft^3</t>
  </si>
  <si>
    <t>$/Gal (2010-2011 season)</t>
  </si>
  <si>
    <t>and State</t>
  </si>
  <si>
    <t>Therm = 96.7 ft^3</t>
  </si>
  <si>
    <t>US Average (&lt;2% difference)</t>
  </si>
  <si>
    <t xml:space="preserve">Elect </t>
  </si>
  <si>
    <t>/kw-hr</t>
  </si>
  <si>
    <t>NG</t>
  </si>
  <si>
    <t>/Therm</t>
  </si>
  <si>
    <t>Fuel oil</t>
  </si>
  <si>
    <t xml:space="preserve"> /gal</t>
  </si>
  <si>
    <t>Connecticut</t>
  </si>
  <si>
    <t>Maine</t>
  </si>
  <si>
    <t>--</t>
  </si>
  <si>
    <t>Massachusetts</t>
  </si>
  <si>
    <t>NE Average</t>
  </si>
  <si>
    <t>New Hampshire</t>
  </si>
  <si>
    <t>Rhode Island</t>
  </si>
  <si>
    <t>Vermont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</si>
  <si>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</si>
  <si>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</si>
  <si>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</si>
  <si>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</si>
  <si>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</si>
  <si>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</si>
  <si>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</si>
  <si>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</si>
  <si>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</si>
  <si>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</si>
  <si>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</si>
  <si>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</si>
  <si>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</si>
  <si>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</si>
  <si>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</si>
  <si>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</si>
  <si>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</si>
  <si>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</si>
  <si>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</si>
  <si>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</si>
  <si>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</si>
  <si>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</si>
  <si>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Southeast</t>
  </si>
  <si>
    <t>Virginia</t>
  </si>
  <si>
    <t>West Virginia</t>
  </si>
  <si>
    <t>Alabama</t>
  </si>
  <si>
    <t>Kentucky</t>
  </si>
  <si>
    <t>Mississippi</t>
  </si>
  <si>
    <t>Tennessee</t>
  </si>
  <si>
    <t>Arkansas</t>
  </si>
  <si>
    <t>Louisiana</t>
  </si>
  <si>
    <t>Oklahoma</t>
  </si>
  <si>
    <t>Texas</t>
  </si>
  <si>
    <t>Arizona</t>
  </si>
  <si>
    <t>Colorado</t>
  </si>
  <si>
    <t>Idaho</t>
  </si>
  <si>
    <t>Mountian</t>
  </si>
  <si>
    <t>Montana</t>
  </si>
  <si>
    <t>Nevada</t>
  </si>
  <si>
    <t>New Mexico</t>
  </si>
  <si>
    <t>Utah</t>
  </si>
  <si>
    <t>Wyoming</t>
  </si>
  <si>
    <t>California</t>
  </si>
  <si>
    <t>W coast</t>
  </si>
  <si>
    <t>Oregon</t>
  </si>
  <si>
    <t>Washington</t>
  </si>
  <si>
    <t>Alaska</t>
  </si>
  <si>
    <t>Hawaii</t>
  </si>
  <si>
    <t>U.S. Total</t>
  </si>
  <si>
    <t>[1] See Technical notes for additional information on the Commercial, Industrial, and Transportation sectors.</t>
  </si>
  <si>
    <t>-</t>
  </si>
  <si>
    <t>State</t>
  </si>
  <si>
    <t>Relitive Humidity</t>
  </si>
  <si>
    <t>Table 17.  EER for Remote Commercial Refrigerated Display Merchandisers and Storage Cabinets</t>
  </si>
  <si>
    <t>2009 Standard forPerformance Rating of Walk-In Coolers and Freezers</t>
  </si>
  <si>
    <t>ºF</t>
  </si>
  <si>
    <t>EER</t>
  </si>
  <si>
    <t>Level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</si>
  <si>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</si>
  <si>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</si>
  <si>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</si>
  <si>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</si>
  <si>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</si>
  <si>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</si>
  <si>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</si>
  <si>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</si>
  <si>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</si>
  <si>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</si>
  <si>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</si>
  <si>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</si>
  <si>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</si>
  <si>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</si>
  <si>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</si>
  <si>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</si>
  <si>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</si>
  <si>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</si>
  <si>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</si>
  <si>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</si>
  <si>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</si>
  <si>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</si>
  <si>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</si>
  <si>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</si>
  <si>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</si>
  <si>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</si>
  <si>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</si>
  <si>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</si>
  <si>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</si>
  <si>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</si>
  <si>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</si>
  <si>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</si>
  <si>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</si>
  <si>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</si>
  <si>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</si>
  <si>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</si>
  <si>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</si>
  <si>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</si>
  <si>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</si>
  <si>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</si>
  <si>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</si>
  <si>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</si>
  <si>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</si>
  <si>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</si>
  <si>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</si>
  <si>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</si>
  <si>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</si>
  <si>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</si>
  <si>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</si>
  <si>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</si>
  <si>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http://www1.eere.energy.gov/buildings/appliance_standards/commercial/pdfs/wicf_preanalysis_ch7.pdf</t>
  </si>
  <si>
    <t>Average</t>
  </si>
  <si>
    <t>Normalized</t>
  </si>
  <si>
    <t>Energy use by state for small freezer systemm</t>
  </si>
  <si>
    <t>Average of Virginia and Maryland</t>
  </si>
  <si>
    <t>State Adjustment</t>
  </si>
  <si>
    <t>qt  Adjusted by State</t>
  </si>
  <si>
    <t>Not used in calc's</t>
  </si>
  <si>
    <t>Range -40 to 129 °F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</si>
</sst>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00000_);_(* \(#,##0.00000000\);_(* &quot;-&quot;??_);_(@_)"/>
    <numFmt numFmtId="167" formatCode="0.0%"/>
    <numFmt numFmtId="168" formatCode="0.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reekC"/>
      <family val="0"/>
    </font>
    <font>
      <b/>
      <sz val="11"/>
      <color indexed="10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reekC"/>
      <family val="0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thick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ck"/>
      <bottom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58" applyFont="1" applyAlignment="1">
      <alignment horizontal="center"/>
    </xf>
    <xf numFmtId="0" fontId="46" fillId="0" borderId="0" xfId="0" applyFont="1" applyAlignment="1">
      <alignment horizontal="center"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wrapText="1"/>
    </xf>
    <xf numFmtId="167" fontId="0" fillId="0" borderId="0" xfId="58" applyNumberFormat="1" applyFont="1" applyAlignment="1">
      <alignment horizontal="center"/>
    </xf>
    <xf numFmtId="10" fontId="0" fillId="0" borderId="0" xfId="58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42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9" fontId="0" fillId="0" borderId="0" xfId="58" applyFont="1" applyAlignment="1">
      <alignment horizontal="center" wrapText="1"/>
    </xf>
    <xf numFmtId="165" fontId="0" fillId="0" borderId="12" xfId="42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9" fontId="0" fillId="0" borderId="0" xfId="58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171" fontId="0" fillId="33" borderId="0" xfId="44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Border="1" applyAlignment="1">
      <alignment horizontal="left"/>
    </xf>
    <xf numFmtId="44" fontId="0" fillId="0" borderId="13" xfId="44" applyFont="1" applyBorder="1" applyAlignment="1">
      <alignment horizontal="center"/>
    </xf>
    <xf numFmtId="0" fontId="2" fillId="0" borderId="0" xfId="0" applyFont="1" applyAlignment="1">
      <alignment horizontal="left"/>
    </xf>
    <xf numFmtId="43" fontId="0" fillId="0" borderId="0" xfId="42" applyFont="1" applyAlignment="1">
      <alignment/>
    </xf>
    <xf numFmtId="0" fontId="3" fillId="0" borderId="0" xfId="0" applyFont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3" fontId="0" fillId="0" borderId="18" xfId="42" applyFont="1" applyBorder="1" applyAlignment="1">
      <alignment/>
    </xf>
    <xf numFmtId="0" fontId="0" fillId="0" borderId="19" xfId="0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43" fontId="0" fillId="0" borderId="20" xfId="42" applyFont="1" applyBorder="1" applyAlignment="1">
      <alignment/>
    </xf>
    <xf numFmtId="0" fontId="0" fillId="0" borderId="24" xfId="0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21" xfId="42" applyNumberFormat="1" applyFont="1" applyFill="1" applyBorder="1" applyAlignment="1">
      <alignment/>
    </xf>
    <xf numFmtId="0" fontId="0" fillId="0" borderId="17" xfId="0" applyBorder="1" applyAlignment="1">
      <alignment/>
    </xf>
    <xf numFmtId="169" fontId="0" fillId="0" borderId="15" xfId="44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8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169" fontId="0" fillId="0" borderId="18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43" fontId="0" fillId="0" borderId="0" xfId="0" applyNumberFormat="1" applyBorder="1" applyAlignment="1">
      <alignment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right" wrapText="1"/>
    </xf>
    <xf numFmtId="0" fontId="9" fillId="0" borderId="24" xfId="0" applyFont="1" applyBorder="1" applyAlignment="1">
      <alignment horizontal="right" wrapText="1"/>
    </xf>
    <xf numFmtId="0" fontId="9" fillId="0" borderId="14" xfId="0" applyFont="1" applyBorder="1" applyAlignment="1">
      <alignment horizontal="left" wrapText="1"/>
    </xf>
    <xf numFmtId="169" fontId="0" fillId="0" borderId="20" xfId="44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19" xfId="0" applyFont="1" applyBorder="1" applyAlignment="1">
      <alignment horizontal="left" wrapText="1"/>
    </xf>
    <xf numFmtId="0" fontId="8" fillId="34" borderId="21" xfId="0" applyFont="1" applyFill="1" applyBorder="1" applyAlignment="1">
      <alignment horizontal="left" wrapText="1"/>
    </xf>
    <xf numFmtId="0" fontId="8" fillId="34" borderId="21" xfId="0" applyFont="1" applyFill="1" applyBorder="1" applyAlignment="1">
      <alignment horizontal="right" wrapText="1"/>
    </xf>
    <xf numFmtId="0" fontId="0" fillId="0" borderId="25" xfId="0" applyBorder="1" applyAlignment="1">
      <alignment/>
    </xf>
    <xf numFmtId="0" fontId="8" fillId="34" borderId="2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7" fillId="0" borderId="0" xfId="52" applyBorder="1" applyAlignment="1" applyProtection="1">
      <alignment horizontal="center" wrapText="1"/>
      <protection/>
    </xf>
    <xf numFmtId="0" fontId="7" fillId="0" borderId="19" xfId="52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left" wrapText="1"/>
    </xf>
    <xf numFmtId="43" fontId="0" fillId="0" borderId="0" xfId="42" applyFont="1" applyBorder="1" applyAlignment="1">
      <alignment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169" fontId="0" fillId="0" borderId="0" xfId="44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42" applyFont="1" applyBorder="1" applyAlignment="1">
      <alignment horizontal="center"/>
    </xf>
    <xf numFmtId="44" fontId="0" fillId="0" borderId="15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6" xfId="44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52" applyAlignment="1" applyProtection="1">
      <alignment/>
      <protection/>
    </xf>
    <xf numFmtId="0" fontId="0" fillId="35" borderId="0" xfId="0" applyFill="1" applyAlignment="1">
      <alignment/>
    </xf>
    <xf numFmtId="9" fontId="0" fillId="35" borderId="0" xfId="58" applyFont="1" applyFill="1" applyAlignment="1">
      <alignment/>
    </xf>
    <xf numFmtId="3" fontId="0" fillId="35" borderId="0" xfId="0" applyNumberFormat="1" applyFill="1" applyAlignment="1">
      <alignment/>
    </xf>
    <xf numFmtId="0" fontId="47" fillId="0" borderId="0" xfId="0" applyFont="1" applyAlignment="1">
      <alignment/>
    </xf>
    <xf numFmtId="0" fontId="0" fillId="36" borderId="0" xfId="0" applyFill="1" applyBorder="1" applyAlignment="1" applyProtection="1">
      <alignment horizontal="center"/>
      <protection locked="0"/>
    </xf>
    <xf numFmtId="9" fontId="0" fillId="36" borderId="0" xfId="58" applyFont="1" applyFill="1" applyBorder="1" applyAlignment="1" applyProtection="1">
      <alignment horizontal="center"/>
      <protection locked="0"/>
    </xf>
    <xf numFmtId="164" fontId="0" fillId="36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70" fontId="0" fillId="36" borderId="0" xfId="44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71" fontId="0" fillId="36" borderId="21" xfId="44" applyNumberFormat="1" applyFont="1" applyFill="1" applyBorder="1" applyAlignment="1" applyProtection="1">
      <alignment horizontal="left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  <xf numFmtId="9" fontId="0" fillId="0" borderId="0" xfId="58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8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9" xfId="4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7" fillId="0" borderId="27" xfId="52" applyBorder="1" applyAlignment="1" applyProtection="1">
      <alignment horizontal="center" wrapText="1"/>
      <protection/>
    </xf>
    <xf numFmtId="0" fontId="7" fillId="0" borderId="23" xfId="52" applyBorder="1" applyAlignment="1" applyProtection="1">
      <alignment horizontal="center" wrapText="1"/>
      <protection/>
    </xf>
    <xf numFmtId="0" fontId="7" fillId="0" borderId="18" xfId="52" applyBorder="1" applyAlignment="1" applyProtection="1">
      <alignment horizontal="center" wrapText="1"/>
      <protection/>
    </xf>
    <xf numFmtId="0" fontId="7" fillId="0" borderId="19" xfId="52" applyBorder="1" applyAlignment="1" applyProtection="1">
      <alignment horizontal="center" wrapText="1"/>
      <protection/>
    </xf>
    <xf numFmtId="0" fontId="7" fillId="0" borderId="20" xfId="52" applyBorder="1" applyAlignment="1" applyProtection="1">
      <alignment horizontal="center" wrapText="1"/>
      <protection/>
    </xf>
    <xf numFmtId="0" fontId="7" fillId="0" borderId="24" xfId="52" applyBorder="1" applyAlignment="1" applyProtection="1">
      <alignment horizontal="center" wrapText="1"/>
      <protection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3" fontId="0" fillId="0" borderId="15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0" fontId="7" fillId="0" borderId="16" xfId="52" applyBorder="1" applyAlignment="1" applyProtection="1">
      <alignment horizontal="left" wrapText="1"/>
      <protection/>
    </xf>
    <xf numFmtId="0" fontId="0" fillId="0" borderId="16" xfId="0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23</xdr:row>
      <xdr:rowOff>19050</xdr:rowOff>
    </xdr:from>
    <xdr:to>
      <xdr:col>10</xdr:col>
      <xdr:colOff>504825</xdr:colOff>
      <xdr:row>26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01125" y="6496050"/>
          <a:ext cx="1990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+ (1 – φ)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 ⁄ 0.621945)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ASHRAE  2009 Fundamentals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1.12 Eq 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denton\Local%20Settings\Temporary%20Internet%20Files\Content.Outlook\92OE0PIA\Commercial%20NG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ata 1"/>
      <sheetName val="Data 2"/>
    </sheetNames>
    <sheetDataSet>
      <sheetData sheetId="2">
        <row r="46">
          <cell r="J46">
            <v>7.75</v>
          </cell>
          <cell r="L46">
            <v>7.56</v>
          </cell>
          <cell r="P46">
            <v>15.87</v>
          </cell>
          <cell r="R46">
            <v>12.99</v>
          </cell>
          <cell r="AF46">
            <v>7.88</v>
          </cell>
          <cell r="AN46">
            <v>13.94</v>
          </cell>
          <cell r="AR46">
            <v>12.85</v>
          </cell>
          <cell r="AX46">
            <v>9.48</v>
          </cell>
          <cell r="AZ46">
            <v>10.8</v>
          </cell>
          <cell r="BH46">
            <v>14.37</v>
          </cell>
          <cell r="BP46">
            <v>11.63</v>
          </cell>
          <cell r="BV46">
            <v>10.6</v>
          </cell>
          <cell r="CB46">
            <v>15.14</v>
          </cell>
          <cell r="CP46">
            <v>10.31</v>
          </cell>
        </row>
        <row r="47">
          <cell r="B47">
            <v>13.39</v>
          </cell>
          <cell r="D47">
            <v>8.69</v>
          </cell>
          <cell r="F47">
            <v>10.71</v>
          </cell>
          <cell r="H47">
            <v>8.88</v>
          </cell>
          <cell r="N47">
            <v>9.55</v>
          </cell>
          <cell r="T47">
            <v>10.59</v>
          </cell>
          <cell r="V47">
            <v>10.82</v>
          </cell>
          <cell r="X47">
            <v>36.74</v>
          </cell>
          <cell r="Z47">
            <v>8.31</v>
          </cell>
          <cell r="AB47">
            <v>8.74</v>
          </cell>
          <cell r="AD47">
            <v>7.44</v>
          </cell>
          <cell r="AH47">
            <v>9.81</v>
          </cell>
          <cell r="AJ47">
            <v>8.42</v>
          </cell>
          <cell r="AL47">
            <v>9.93</v>
          </cell>
          <cell r="AP47">
            <v>9.93</v>
          </cell>
          <cell r="AT47">
            <v>8.79</v>
          </cell>
          <cell r="AV47">
            <v>7.56</v>
          </cell>
          <cell r="BB47">
            <v>8.56</v>
          </cell>
          <cell r="BD47">
            <v>7.04</v>
          </cell>
          <cell r="BF47">
            <v>9.74</v>
          </cell>
          <cell r="BJ47">
            <v>10.11</v>
          </cell>
          <cell r="BL47">
            <v>7.55</v>
          </cell>
          <cell r="BN47">
            <v>10.03</v>
          </cell>
          <cell r="BR47">
            <v>7.03</v>
          </cell>
          <cell r="BT47">
            <v>9.23</v>
          </cell>
          <cell r="BX47">
            <v>10.3</v>
          </cell>
          <cell r="BZ47">
            <v>10.53</v>
          </cell>
          <cell r="CD47">
            <v>10.33</v>
          </cell>
          <cell r="CF47">
            <v>7.16</v>
          </cell>
          <cell r="CH47">
            <v>8.96</v>
          </cell>
          <cell r="CJ47">
            <v>8.03</v>
          </cell>
          <cell r="CL47">
            <v>6.82</v>
          </cell>
          <cell r="CN47">
            <v>11.82</v>
          </cell>
          <cell r="CR47">
            <v>10.51</v>
          </cell>
          <cell r="CT47">
            <v>10.31</v>
          </cell>
          <cell r="CV47">
            <v>8.54</v>
          </cell>
          <cell r="CX47">
            <v>6.91</v>
          </cell>
          <cell r="CZ47">
            <v>9.15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1.eere.energy.gov/buildings/appliance_standards/commercial/pdfs/wicf_preanalysis_ch7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140625" style="0" customWidth="1"/>
    <col min="4" max="4" width="9.140625" style="1" customWidth="1"/>
    <col min="5" max="5" width="14.28125" style="1" bestFit="1" customWidth="1"/>
    <col min="6" max="6" width="13.421875" style="1" customWidth="1"/>
    <col min="7" max="7" width="21.00390625" style="1" customWidth="1"/>
    <col min="8" max="8" width="12.7109375" style="1" bestFit="1" customWidth="1"/>
    <col min="9" max="9" width="6.28125" style="9" bestFit="1" customWidth="1"/>
    <col min="10" max="11" width="8.00390625" style="1" bestFit="1" customWidth="1"/>
    <col min="12" max="12" width="11.00390625" style="1" bestFit="1" customWidth="1"/>
    <col min="13" max="13" width="10.00390625" style="1" bestFit="1" customWidth="1"/>
    <col min="14" max="14" width="9.140625" style="1" customWidth="1"/>
    <col min="18" max="18" width="44.421875" style="0" customWidth="1"/>
    <col min="20" max="20" width="40.28125" style="0" bestFit="1" customWidth="1"/>
    <col min="21" max="21" width="33.7109375" style="0" customWidth="1"/>
  </cols>
  <sheetData>
    <row r="1" spans="1:14" ht="15.75" thickBot="1">
      <c r="A1" s="38"/>
      <c r="B1" s="38"/>
      <c r="C1" s="38"/>
      <c r="D1" s="44"/>
      <c r="E1" s="44"/>
      <c r="F1" s="44"/>
      <c r="G1" s="44"/>
      <c r="H1" s="44"/>
      <c r="I1" s="45"/>
      <c r="J1" s="2"/>
      <c r="K1" s="2"/>
      <c r="L1" s="2"/>
      <c r="M1" s="2"/>
      <c r="N1" s="2"/>
    </row>
    <row r="2" spans="1:9" ht="15">
      <c r="A2" s="38"/>
      <c r="B2" s="23"/>
      <c r="C2" s="24"/>
      <c r="D2" s="25"/>
      <c r="E2" s="25"/>
      <c r="F2" s="25" t="s">
        <v>51</v>
      </c>
      <c r="G2" s="25" t="s">
        <v>50</v>
      </c>
      <c r="H2" s="26"/>
      <c r="I2" s="45"/>
    </row>
    <row r="3" spans="1:9" ht="15">
      <c r="A3" s="38"/>
      <c r="B3" s="27"/>
      <c r="C3" s="28" t="s">
        <v>205</v>
      </c>
      <c r="D3" s="11"/>
      <c r="E3" s="31" t="s">
        <v>15</v>
      </c>
      <c r="F3" s="115">
        <v>95</v>
      </c>
      <c r="G3" s="115">
        <v>32</v>
      </c>
      <c r="H3" s="29"/>
      <c r="I3" s="45"/>
    </row>
    <row r="4" spans="1:9" ht="15">
      <c r="A4" s="38"/>
      <c r="B4" s="27"/>
      <c r="C4" s="28"/>
      <c r="D4" s="11"/>
      <c r="E4" s="31" t="s">
        <v>141</v>
      </c>
      <c r="F4" s="116">
        <v>0.5</v>
      </c>
      <c r="G4" s="116">
        <v>0.9</v>
      </c>
      <c r="H4" s="29"/>
      <c r="I4" s="45"/>
    </row>
    <row r="5" spans="1:9" ht="15">
      <c r="A5" s="38"/>
      <c r="B5" s="27"/>
      <c r="C5" s="28"/>
      <c r="D5" s="11"/>
      <c r="E5" s="31" t="s">
        <v>48</v>
      </c>
      <c r="F5" s="117">
        <v>6.5</v>
      </c>
      <c r="G5" s="118"/>
      <c r="H5" s="29"/>
      <c r="I5" s="45"/>
    </row>
    <row r="6" spans="1:9" ht="15">
      <c r="A6" s="38"/>
      <c r="B6" s="27"/>
      <c r="C6" s="28"/>
      <c r="D6" s="11"/>
      <c r="E6" s="31" t="s">
        <v>49</v>
      </c>
      <c r="F6" s="117">
        <v>3</v>
      </c>
      <c r="G6" s="118"/>
      <c r="H6" s="29"/>
      <c r="I6" s="45"/>
    </row>
    <row r="7" spans="1:9" ht="15">
      <c r="A7" s="38"/>
      <c r="B7" s="27"/>
      <c r="C7" s="28"/>
      <c r="D7" s="11"/>
      <c r="E7" s="30" t="s">
        <v>30</v>
      </c>
      <c r="F7" s="115">
        <v>5</v>
      </c>
      <c r="G7" s="118"/>
      <c r="H7" s="29"/>
      <c r="I7" s="45"/>
    </row>
    <row r="8" spans="1:9" ht="15">
      <c r="A8" s="38"/>
      <c r="B8" s="27"/>
      <c r="C8" s="28"/>
      <c r="D8" s="11"/>
      <c r="E8" s="30" t="s">
        <v>33</v>
      </c>
      <c r="F8" s="115">
        <v>60</v>
      </c>
      <c r="G8" s="118" t="s">
        <v>34</v>
      </c>
      <c r="H8" s="29"/>
      <c r="I8" s="45"/>
    </row>
    <row r="9" spans="1:11" ht="15">
      <c r="A9" s="38"/>
      <c r="B9" s="27"/>
      <c r="C9" s="28"/>
      <c r="D9" s="11"/>
      <c r="E9" s="30" t="s">
        <v>37</v>
      </c>
      <c r="F9" s="115">
        <v>120</v>
      </c>
      <c r="G9" s="118" t="s">
        <v>35</v>
      </c>
      <c r="H9" s="29"/>
      <c r="I9" s="43"/>
      <c r="J9" s="11"/>
      <c r="K9" s="11"/>
    </row>
    <row r="10" spans="1:11" ht="15">
      <c r="A10" s="38"/>
      <c r="B10" s="27"/>
      <c r="C10" s="28"/>
      <c r="D10" s="11"/>
      <c r="E10" s="31" t="s">
        <v>31</v>
      </c>
      <c r="F10" s="115">
        <v>16</v>
      </c>
      <c r="G10" s="118" t="s">
        <v>32</v>
      </c>
      <c r="H10" s="29"/>
      <c r="I10" s="43"/>
      <c r="J10" s="11"/>
      <c r="K10" s="11"/>
    </row>
    <row r="11" spans="1:11" ht="15">
      <c r="A11" s="38"/>
      <c r="B11" s="27"/>
      <c r="C11" s="28"/>
      <c r="D11" s="11"/>
      <c r="E11" s="31" t="s">
        <v>36</v>
      </c>
      <c r="F11" s="124">
        <v>0.9</v>
      </c>
      <c r="G11" s="11"/>
      <c r="H11" s="29"/>
      <c r="I11" s="43"/>
      <c r="J11" s="11"/>
      <c r="K11" s="11"/>
    </row>
    <row r="12" spans="1:14" ht="15">
      <c r="A12" s="38"/>
      <c r="B12" s="27"/>
      <c r="C12" s="28"/>
      <c r="D12" s="11"/>
      <c r="E12" s="31" t="s">
        <v>56</v>
      </c>
      <c r="F12" s="119">
        <f>VLOOKUP(H12,'Electric Costs'!M11:N61,2)/100</f>
        <v>0.08074999999999999</v>
      </c>
      <c r="G12" s="11"/>
      <c r="H12" s="29">
        <v>1</v>
      </c>
      <c r="I12" s="43"/>
      <c r="J12" s="11"/>
      <c r="K12" s="11"/>
      <c r="L12" s="2"/>
      <c r="M12" s="2"/>
      <c r="N12" s="2"/>
    </row>
    <row r="13" spans="1:11" ht="15.75" thickBot="1">
      <c r="A13" s="38"/>
      <c r="B13" s="27"/>
      <c r="C13" s="28"/>
      <c r="D13" s="11"/>
      <c r="E13" s="31" t="s">
        <v>47</v>
      </c>
      <c r="F13" s="18">
        <f>+'Moist Air Properties'!B12*24</f>
        <v>495750.03498295206</v>
      </c>
      <c r="G13" s="11" t="s">
        <v>38</v>
      </c>
      <c r="H13" s="29"/>
      <c r="I13" s="43"/>
      <c r="J13" s="11"/>
      <c r="K13" s="11"/>
    </row>
    <row r="14" spans="1:11" ht="16.5" thickBot="1" thickTop="1">
      <c r="A14" s="38"/>
      <c r="B14" s="27"/>
      <c r="C14" s="28"/>
      <c r="D14" s="11"/>
      <c r="E14" s="31"/>
      <c r="F14" s="32"/>
      <c r="G14" s="11"/>
      <c r="H14" s="29"/>
      <c r="I14" s="43"/>
      <c r="J14" s="11"/>
      <c r="K14" s="11"/>
    </row>
    <row r="15" spans="1:11" ht="15.75" thickBot="1">
      <c r="A15" s="38"/>
      <c r="B15" s="27"/>
      <c r="C15" s="28"/>
      <c r="D15" s="11"/>
      <c r="E15" s="31" t="s">
        <v>39</v>
      </c>
      <c r="F15" s="120">
        <f>+F13/IF(G3&lt;=32,F16,F17)/1000</f>
        <v>78.69048174332573</v>
      </c>
      <c r="G15" s="47">
        <f>+F15*F12</f>
        <v>6.3542564007735525</v>
      </c>
      <c r="H15" s="29"/>
      <c r="I15" s="43"/>
      <c r="J15" s="11"/>
      <c r="K15" s="102"/>
    </row>
    <row r="16" spans="1:11" ht="15">
      <c r="A16" s="38"/>
      <c r="B16" s="27"/>
      <c r="C16" s="28"/>
      <c r="D16" s="31" t="s">
        <v>53</v>
      </c>
      <c r="E16" s="31" t="s">
        <v>40</v>
      </c>
      <c r="F16" s="123">
        <v>6.3</v>
      </c>
      <c r="G16" s="46" t="s">
        <v>52</v>
      </c>
      <c r="H16" s="29"/>
      <c r="I16" s="43"/>
      <c r="J16" s="11"/>
      <c r="K16" s="11"/>
    </row>
    <row r="17" spans="1:11" ht="15">
      <c r="A17" s="38"/>
      <c r="B17" s="27"/>
      <c r="C17" s="28"/>
      <c r="D17" s="31" t="s">
        <v>54</v>
      </c>
      <c r="E17" s="31" t="s">
        <v>41</v>
      </c>
      <c r="F17" s="123">
        <v>12.4</v>
      </c>
      <c r="G17" s="46" t="s">
        <v>52</v>
      </c>
      <c r="H17" s="29"/>
      <c r="I17" s="43"/>
      <c r="J17" s="11"/>
      <c r="K17" s="11"/>
    </row>
    <row r="18" spans="1:11" ht="15.75" thickBot="1">
      <c r="A18" s="38"/>
      <c r="B18" s="27"/>
      <c r="C18" s="28"/>
      <c r="D18" s="11"/>
      <c r="E18" s="31"/>
      <c r="F18" s="32"/>
      <c r="G18" s="11"/>
      <c r="H18" s="29"/>
      <c r="I18" s="43"/>
      <c r="J18" s="11"/>
      <c r="K18" s="11"/>
    </row>
    <row r="19" spans="1:11" ht="15.75" thickBot="1">
      <c r="A19" s="38"/>
      <c r="B19" s="33"/>
      <c r="C19" s="34"/>
      <c r="D19" s="35"/>
      <c r="E19" s="36" t="s">
        <v>46</v>
      </c>
      <c r="F19" s="121">
        <v>175</v>
      </c>
      <c r="G19" s="122">
        <f>+F19/G15</f>
        <v>27.54059467582956</v>
      </c>
      <c r="H19" s="37" t="s">
        <v>55</v>
      </c>
      <c r="I19" s="43"/>
      <c r="J19" s="11"/>
      <c r="K19" s="11"/>
    </row>
    <row r="20" spans="1:14" ht="15">
      <c r="A20" s="38"/>
      <c r="B20" s="39"/>
      <c r="C20" s="39"/>
      <c r="D20" s="40"/>
      <c r="E20" s="41"/>
      <c r="F20" s="42"/>
      <c r="G20" s="40"/>
      <c r="H20" s="40"/>
      <c r="I20" s="43"/>
      <c r="J20" s="11"/>
      <c r="K20" s="11"/>
      <c r="L20" s="2"/>
      <c r="M20" s="2"/>
      <c r="N20" s="2"/>
    </row>
    <row r="21" spans="5:11" ht="15">
      <c r="E21" s="17"/>
      <c r="H21" s="11"/>
      <c r="I21" s="14"/>
      <c r="J21" s="11"/>
      <c r="K21" s="11"/>
    </row>
    <row r="28" ht="29.25" customHeight="1"/>
    <row r="30" ht="30" customHeight="1"/>
  </sheetData>
  <sheetProtection sheet="1" selectLockedCells="1"/>
  <printOptions/>
  <pageMargins left="0.7" right="0.7" top="0.75" bottom="0.75" header="0.3" footer="0.3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Z63"/>
  <sheetViews>
    <sheetView zoomScalePageLayoutView="0" workbookViewId="0" topLeftCell="A1">
      <selection activeCell="B19" sqref="B19"/>
    </sheetView>
  </sheetViews>
  <sheetFormatPr defaultColWidth="9.140625" defaultRowHeight="15"/>
  <cols>
    <col min="17" max="17" width="13.8515625" style="0" customWidth="1"/>
  </cols>
  <sheetData>
    <row r="3" spans="2:14" ht="15">
      <c r="B3" s="48" t="s">
        <v>57</v>
      </c>
      <c r="N3" s="49"/>
    </row>
    <row r="4" spans="2:14" ht="15.75" thickBot="1">
      <c r="B4" s="50" t="s">
        <v>58</v>
      </c>
      <c r="N4" s="49"/>
    </row>
    <row r="5" spans="2:26" ht="15.75" thickTop="1">
      <c r="B5" s="51"/>
      <c r="C5" s="146" t="s">
        <v>59</v>
      </c>
      <c r="D5" s="157"/>
      <c r="E5" s="134" t="s">
        <v>60</v>
      </c>
      <c r="F5" s="135"/>
      <c r="G5" s="134" t="s">
        <v>61</v>
      </c>
      <c r="H5" s="135"/>
      <c r="I5" s="140" t="s">
        <v>62</v>
      </c>
      <c r="J5" s="141"/>
      <c r="K5" s="146" t="s">
        <v>63</v>
      </c>
      <c r="L5" s="147"/>
      <c r="N5" s="152" t="s">
        <v>64</v>
      </c>
      <c r="O5" s="153"/>
      <c r="P5" s="154"/>
      <c r="R5" s="125" t="s">
        <v>65</v>
      </c>
      <c r="S5" s="126"/>
      <c r="T5" s="127"/>
      <c r="U5" s="125" t="s">
        <v>66</v>
      </c>
      <c r="V5" s="126"/>
      <c r="W5" s="127"/>
      <c r="X5" s="125" t="s">
        <v>67</v>
      </c>
      <c r="Y5" s="126"/>
      <c r="Z5" s="127"/>
    </row>
    <row r="6" spans="2:26" ht="22.5">
      <c r="B6" s="52" t="s">
        <v>68</v>
      </c>
      <c r="C6" s="148"/>
      <c r="D6" s="158"/>
      <c r="E6" s="136"/>
      <c r="F6" s="137"/>
      <c r="G6" s="136"/>
      <c r="H6" s="137"/>
      <c r="I6" s="142"/>
      <c r="J6" s="143"/>
      <c r="K6" s="148"/>
      <c r="L6" s="149"/>
      <c r="N6" s="128" t="s">
        <v>69</v>
      </c>
      <c r="O6" s="129"/>
      <c r="P6" s="130"/>
      <c r="R6" s="131" t="s">
        <v>70</v>
      </c>
      <c r="S6" s="132"/>
      <c r="T6" s="133"/>
      <c r="U6" s="131" t="s">
        <v>71</v>
      </c>
      <c r="V6" s="132"/>
      <c r="W6" s="133"/>
      <c r="X6" s="131" t="s">
        <v>71</v>
      </c>
      <c r="Y6" s="132"/>
      <c r="Z6" s="133"/>
    </row>
    <row r="7" spans="2:26" ht="15.75" thickBot="1">
      <c r="B7" s="52" t="s">
        <v>72</v>
      </c>
      <c r="C7" s="150"/>
      <c r="D7" s="159"/>
      <c r="E7" s="138"/>
      <c r="F7" s="139"/>
      <c r="G7" s="138"/>
      <c r="H7" s="139"/>
      <c r="I7" s="144"/>
      <c r="J7" s="145"/>
      <c r="K7" s="150"/>
      <c r="L7" s="151"/>
      <c r="N7" s="53"/>
      <c r="O7" s="28"/>
      <c r="P7" s="54"/>
      <c r="R7" s="27" t="s">
        <v>73</v>
      </c>
      <c r="S7" s="28"/>
      <c r="T7" s="54"/>
      <c r="U7" s="27" t="s">
        <v>74</v>
      </c>
      <c r="V7" s="28"/>
      <c r="W7" s="28">
        <v>2.679</v>
      </c>
      <c r="X7" s="27"/>
      <c r="Y7" s="28"/>
      <c r="Z7" s="54"/>
    </row>
    <row r="8" spans="2:26" ht="15">
      <c r="B8" s="52"/>
      <c r="C8" s="88"/>
      <c r="D8" s="89"/>
      <c r="E8" s="90"/>
      <c r="F8" s="91"/>
      <c r="G8" s="90"/>
      <c r="H8" s="91"/>
      <c r="I8" s="92"/>
      <c r="J8" s="93"/>
      <c r="K8" s="88"/>
      <c r="L8" s="88"/>
      <c r="N8" s="53"/>
      <c r="O8" s="28"/>
      <c r="P8" s="54"/>
      <c r="R8" s="27"/>
      <c r="S8" s="28"/>
      <c r="T8" s="54"/>
      <c r="U8" s="27"/>
      <c r="W8" s="54"/>
      <c r="X8" s="27"/>
      <c r="Y8" s="28">
        <v>1.45</v>
      </c>
      <c r="Z8" s="54"/>
    </row>
    <row r="9" spans="2:14" s="28" customFormat="1" ht="15">
      <c r="B9" s="94"/>
      <c r="C9" s="88"/>
      <c r="D9" s="88"/>
      <c r="E9" s="90"/>
      <c r="F9" s="90"/>
      <c r="G9" s="90"/>
      <c r="H9" s="90"/>
      <c r="I9" s="92"/>
      <c r="J9" s="92"/>
      <c r="K9" s="88"/>
      <c r="L9" s="88"/>
      <c r="N9" s="95"/>
    </row>
    <row r="10" spans="2:26" ht="15.75" thickBot="1">
      <c r="B10" s="57" t="s">
        <v>140</v>
      </c>
      <c r="C10" s="56">
        <v>2011</v>
      </c>
      <c r="D10" s="56">
        <v>2010</v>
      </c>
      <c r="E10" s="56">
        <v>2011</v>
      </c>
      <c r="F10" s="56">
        <v>2010</v>
      </c>
      <c r="G10" s="56">
        <v>2011</v>
      </c>
      <c r="H10" s="56">
        <v>2010</v>
      </c>
      <c r="I10" s="56">
        <v>2011</v>
      </c>
      <c r="J10" s="56">
        <v>2010</v>
      </c>
      <c r="K10" s="56">
        <v>2011</v>
      </c>
      <c r="L10" s="55">
        <v>2010</v>
      </c>
      <c r="M10" t="s">
        <v>139</v>
      </c>
      <c r="N10" s="58" t="s">
        <v>75</v>
      </c>
      <c r="O10" s="34">
        <v>3412</v>
      </c>
      <c r="P10" s="59" t="s">
        <v>76</v>
      </c>
      <c r="R10" s="33" t="s">
        <v>77</v>
      </c>
      <c r="S10" s="34">
        <v>100000</v>
      </c>
      <c r="T10" s="59" t="s">
        <v>78</v>
      </c>
      <c r="U10" s="27" t="s">
        <v>79</v>
      </c>
      <c r="V10" s="60">
        <v>138690</v>
      </c>
      <c r="W10" s="54" t="s">
        <v>80</v>
      </c>
      <c r="X10" s="33" t="s">
        <v>67</v>
      </c>
      <c r="Y10" s="61">
        <v>91333</v>
      </c>
      <c r="Z10" s="59" t="s">
        <v>80</v>
      </c>
    </row>
    <row r="11" spans="2:26" ht="15">
      <c r="B11" s="96" t="s">
        <v>114</v>
      </c>
      <c r="C11" s="97">
        <v>10.75</v>
      </c>
      <c r="D11" s="97">
        <v>10.14</v>
      </c>
      <c r="E11" s="97">
        <v>10.36</v>
      </c>
      <c r="F11" s="97">
        <v>10.04</v>
      </c>
      <c r="G11" s="97">
        <v>5.79</v>
      </c>
      <c r="H11" s="97">
        <v>5.39</v>
      </c>
      <c r="I11" s="97" t="s">
        <v>83</v>
      </c>
      <c r="J11" s="97" t="s">
        <v>83</v>
      </c>
      <c r="K11" s="97">
        <v>8.77</v>
      </c>
      <c r="L11" s="98">
        <v>8.49</v>
      </c>
      <c r="M11" s="62">
        <v>1</v>
      </c>
      <c r="N11" s="103">
        <f aca="true" t="shared" si="0" ref="N11:N42">(+G11+E11)/2</f>
        <v>8.075</v>
      </c>
      <c r="O11" s="24"/>
      <c r="Q11" s="99" t="s">
        <v>114</v>
      </c>
      <c r="R11" s="23">
        <f>+'[1]Data 2'!$B$47</f>
        <v>13.39</v>
      </c>
      <c r="S11" s="24"/>
      <c r="T11" s="24"/>
      <c r="U11" s="63">
        <v>2.679</v>
      </c>
      <c r="V11" s="64"/>
      <c r="W11" s="65"/>
      <c r="X11" s="23">
        <v>1.384</v>
      </c>
      <c r="Y11" s="24"/>
      <c r="Z11" s="62"/>
    </row>
    <row r="12" spans="2:26" ht="15">
      <c r="B12" s="66" t="s">
        <v>135</v>
      </c>
      <c r="C12" s="82">
        <v>16.78</v>
      </c>
      <c r="D12" s="82">
        <v>16.09</v>
      </c>
      <c r="E12" s="82">
        <v>14.8</v>
      </c>
      <c r="F12" s="82">
        <v>13.49</v>
      </c>
      <c r="G12" s="82">
        <v>15.66</v>
      </c>
      <c r="H12" s="82">
        <v>14.24</v>
      </c>
      <c r="I12" s="82" t="s">
        <v>83</v>
      </c>
      <c r="J12" s="82" t="s">
        <v>83</v>
      </c>
      <c r="K12" s="82">
        <v>15.7</v>
      </c>
      <c r="L12" s="68">
        <v>14.58</v>
      </c>
      <c r="M12" s="54">
        <v>2</v>
      </c>
      <c r="N12" s="104">
        <f t="shared" si="0"/>
        <v>15.23</v>
      </c>
      <c r="O12" s="28"/>
      <c r="Q12" s="69" t="s">
        <v>135</v>
      </c>
      <c r="R12" s="27">
        <f>+'[1]Data 2'!$D$47</f>
        <v>8.69</v>
      </c>
      <c r="S12" s="28"/>
      <c r="T12" s="28"/>
      <c r="U12" s="27"/>
      <c r="W12" s="54"/>
      <c r="X12" s="27"/>
      <c r="Z12" s="54"/>
    </row>
    <row r="13" spans="2:26" ht="15">
      <c r="B13" s="66" t="s">
        <v>122</v>
      </c>
      <c r="C13" s="82">
        <v>9.99</v>
      </c>
      <c r="D13" s="82">
        <v>9.79</v>
      </c>
      <c r="E13" s="82">
        <v>8.75</v>
      </c>
      <c r="F13" s="82">
        <v>8.56</v>
      </c>
      <c r="G13" s="82">
        <v>6.01</v>
      </c>
      <c r="H13" s="82">
        <v>6.11</v>
      </c>
      <c r="I13" s="82" t="s">
        <v>83</v>
      </c>
      <c r="J13" s="82" t="s">
        <v>83</v>
      </c>
      <c r="K13" s="82">
        <v>8.77</v>
      </c>
      <c r="L13" s="68">
        <v>8.65</v>
      </c>
      <c r="M13" s="54">
        <v>3</v>
      </c>
      <c r="N13" s="104">
        <f t="shared" si="0"/>
        <v>7.38</v>
      </c>
      <c r="O13" s="28"/>
      <c r="Q13" s="69" t="s">
        <v>122</v>
      </c>
      <c r="R13" s="27">
        <f>+'[1]Data 2'!$F$47</f>
        <v>10.71</v>
      </c>
      <c r="S13" s="28"/>
      <c r="T13" s="28"/>
      <c r="U13" s="70">
        <v>2.679</v>
      </c>
      <c r="V13" s="71"/>
      <c r="W13" s="72"/>
      <c r="X13" s="27">
        <v>1.384</v>
      </c>
      <c r="Y13" s="28"/>
      <c r="Z13" s="54"/>
    </row>
    <row r="14" spans="2:26" ht="15">
      <c r="B14" s="66" t="s">
        <v>118</v>
      </c>
      <c r="C14" s="67">
        <v>7.99</v>
      </c>
      <c r="D14" s="67">
        <v>8.53</v>
      </c>
      <c r="E14" s="67">
        <v>6.9</v>
      </c>
      <c r="F14" s="67">
        <v>7.59</v>
      </c>
      <c r="G14" s="67">
        <v>5.03</v>
      </c>
      <c r="H14" s="67">
        <v>5.52</v>
      </c>
      <c r="I14" s="67">
        <v>10.95</v>
      </c>
      <c r="J14" s="67">
        <v>10.64</v>
      </c>
      <c r="K14" s="67">
        <v>6.71</v>
      </c>
      <c r="L14" s="68">
        <v>7.34</v>
      </c>
      <c r="M14" s="54">
        <v>4</v>
      </c>
      <c r="N14" s="104">
        <f t="shared" si="0"/>
        <v>5.965</v>
      </c>
      <c r="O14" s="28"/>
      <c r="Q14" s="69" t="s">
        <v>118</v>
      </c>
      <c r="R14" s="27">
        <f>+'[1]Data 2'!$H$47</f>
        <v>8.88</v>
      </c>
      <c r="S14" s="28"/>
      <c r="T14" s="28"/>
      <c r="U14" s="70">
        <v>2.679</v>
      </c>
      <c r="V14" s="71"/>
      <c r="W14" s="72"/>
      <c r="X14" s="27">
        <v>1.384</v>
      </c>
      <c r="Y14" s="28"/>
      <c r="Z14" s="54"/>
    </row>
    <row r="15" spans="2:26" ht="15">
      <c r="B15" s="66" t="s">
        <v>131</v>
      </c>
      <c r="C15" s="67">
        <v>14.97</v>
      </c>
      <c r="D15" s="67">
        <v>15.22</v>
      </c>
      <c r="E15" s="67">
        <v>12.39</v>
      </c>
      <c r="F15" s="67">
        <v>12.23</v>
      </c>
      <c r="G15" s="67">
        <v>9.78</v>
      </c>
      <c r="H15" s="67">
        <v>9.78</v>
      </c>
      <c r="I15" s="67">
        <v>7.98</v>
      </c>
      <c r="J15" s="67">
        <v>8.43</v>
      </c>
      <c r="K15" s="67">
        <v>12.86</v>
      </c>
      <c r="L15" s="68">
        <v>12.88</v>
      </c>
      <c r="M15" s="54">
        <v>5</v>
      </c>
      <c r="N15" s="104">
        <f t="shared" si="0"/>
        <v>11.085</v>
      </c>
      <c r="O15" s="28"/>
      <c r="Q15" s="69" t="s">
        <v>131</v>
      </c>
      <c r="R15" s="27">
        <f>+'[1]Data 2'!$J$46</f>
        <v>7.75</v>
      </c>
      <c r="S15" s="28" t="s">
        <v>132</v>
      </c>
      <c r="T15" s="73">
        <f>AVERAGE(R15:R17)</f>
        <v>8.286666666666667</v>
      </c>
      <c r="U15" s="70">
        <v>2.679</v>
      </c>
      <c r="V15" s="71"/>
      <c r="W15" s="72"/>
      <c r="X15" s="27">
        <v>1.384</v>
      </c>
      <c r="Y15" s="28">
        <v>1.384</v>
      </c>
      <c r="Z15" s="54"/>
    </row>
    <row r="16" spans="2:26" ht="15">
      <c r="B16" s="66" t="s">
        <v>123</v>
      </c>
      <c r="C16" s="82">
        <v>10.5</v>
      </c>
      <c r="D16" s="82">
        <v>10.47</v>
      </c>
      <c r="E16" s="82">
        <v>8.68</v>
      </c>
      <c r="F16" s="82">
        <v>8.4</v>
      </c>
      <c r="G16" s="82">
        <v>6.54</v>
      </c>
      <c r="H16" s="82">
        <v>6.39</v>
      </c>
      <c r="I16" s="82">
        <v>9.18</v>
      </c>
      <c r="J16" s="82">
        <v>8.52</v>
      </c>
      <c r="K16" s="82">
        <v>8.75</v>
      </c>
      <c r="L16" s="68">
        <v>8.64</v>
      </c>
      <c r="M16" s="54">
        <v>6</v>
      </c>
      <c r="N16" s="104">
        <f t="shared" si="0"/>
        <v>7.609999999999999</v>
      </c>
      <c r="O16" s="28"/>
      <c r="Q16" s="69" t="s">
        <v>123</v>
      </c>
      <c r="R16" s="27">
        <f>+'[1]Data 2'!$L$46</f>
        <v>7.56</v>
      </c>
      <c r="S16" s="28"/>
      <c r="T16" s="28"/>
      <c r="U16" s="70">
        <v>2.679</v>
      </c>
      <c r="V16" s="71"/>
      <c r="W16" s="72"/>
      <c r="X16" s="27">
        <v>1.384</v>
      </c>
      <c r="Y16" s="28"/>
      <c r="Z16" s="54"/>
    </row>
    <row r="17" spans="2:26" ht="15">
      <c r="B17" s="66" t="s">
        <v>81</v>
      </c>
      <c r="C17" s="67">
        <v>17.87</v>
      </c>
      <c r="D17" s="67">
        <v>19.19</v>
      </c>
      <c r="E17" s="67">
        <v>15.83</v>
      </c>
      <c r="F17" s="67">
        <v>16.58</v>
      </c>
      <c r="G17" s="67">
        <v>13.67</v>
      </c>
      <c r="H17" s="67">
        <v>14.82</v>
      </c>
      <c r="I17" s="67">
        <v>10.47</v>
      </c>
      <c r="J17" s="67">
        <v>12.83</v>
      </c>
      <c r="K17" s="67">
        <v>16.52</v>
      </c>
      <c r="L17" s="68">
        <v>17.55</v>
      </c>
      <c r="M17" s="54">
        <v>7</v>
      </c>
      <c r="N17" s="104">
        <f t="shared" si="0"/>
        <v>14.75</v>
      </c>
      <c r="O17" s="28"/>
      <c r="Q17" s="69" t="s">
        <v>81</v>
      </c>
      <c r="R17" s="27">
        <f>+'[1]Data 2'!$N$47</f>
        <v>9.55</v>
      </c>
      <c r="S17" s="28"/>
      <c r="T17" s="28"/>
      <c r="U17" s="70">
        <v>2.679</v>
      </c>
      <c r="V17" s="71"/>
      <c r="W17" s="72"/>
      <c r="X17" s="27">
        <v>1.488</v>
      </c>
      <c r="Y17" s="28"/>
      <c r="Z17" s="54"/>
    </row>
    <row r="18" spans="2:26" ht="15">
      <c r="B18" s="66" t="s">
        <v>104</v>
      </c>
      <c r="C18" s="67">
        <v>13.24</v>
      </c>
      <c r="D18" s="67">
        <v>12.91</v>
      </c>
      <c r="E18" s="67">
        <v>10.97</v>
      </c>
      <c r="F18" s="67">
        <v>11.38</v>
      </c>
      <c r="G18" s="67">
        <v>9.5</v>
      </c>
      <c r="H18" s="67">
        <v>9.25</v>
      </c>
      <c r="I18" s="67" t="s">
        <v>83</v>
      </c>
      <c r="J18" s="67">
        <v>9.06</v>
      </c>
      <c r="K18" s="67">
        <v>11.69</v>
      </c>
      <c r="L18" s="68">
        <v>11.64</v>
      </c>
      <c r="M18" s="54">
        <v>8</v>
      </c>
      <c r="N18" s="104">
        <f t="shared" si="0"/>
        <v>10.235</v>
      </c>
      <c r="O18" s="28"/>
      <c r="Q18" s="69" t="s">
        <v>104</v>
      </c>
      <c r="R18" s="27">
        <f>+'[1]Data 2'!$P$46</f>
        <v>15.87</v>
      </c>
      <c r="S18" s="28"/>
      <c r="T18" s="28"/>
      <c r="U18" s="70">
        <v>2.679</v>
      </c>
      <c r="V18" s="71"/>
      <c r="W18" s="72"/>
      <c r="X18" s="27">
        <v>1.384</v>
      </c>
      <c r="Y18" s="28"/>
      <c r="Z18" s="54"/>
    </row>
    <row r="19" spans="2:26" ht="20.25" thickBot="1">
      <c r="B19" s="66" t="s">
        <v>105</v>
      </c>
      <c r="C19" s="67">
        <v>13.89</v>
      </c>
      <c r="D19" s="67">
        <v>13.19</v>
      </c>
      <c r="E19" s="67">
        <v>13.37</v>
      </c>
      <c r="F19" s="67">
        <v>13.67</v>
      </c>
      <c r="G19" s="67">
        <v>7.75</v>
      </c>
      <c r="H19" s="67">
        <v>8.5</v>
      </c>
      <c r="I19" s="67">
        <v>10.87</v>
      </c>
      <c r="J19" s="67">
        <v>11.29</v>
      </c>
      <c r="K19" s="67">
        <v>13.28</v>
      </c>
      <c r="L19" s="68">
        <v>13.36</v>
      </c>
      <c r="M19" s="54">
        <v>9</v>
      </c>
      <c r="N19" s="104">
        <f t="shared" si="0"/>
        <v>10.559999999999999</v>
      </c>
      <c r="O19" s="28"/>
      <c r="Q19" s="69" t="s">
        <v>105</v>
      </c>
      <c r="R19" s="27">
        <f>+'[1]Data 2'!$R$46</f>
        <v>12.99</v>
      </c>
      <c r="S19" s="28"/>
      <c r="T19" s="28"/>
      <c r="U19" s="70">
        <v>2.679</v>
      </c>
      <c r="V19" s="71"/>
      <c r="W19" s="72"/>
      <c r="X19" s="27">
        <v>1.384</v>
      </c>
      <c r="Y19" s="28"/>
      <c r="Z19" s="54"/>
    </row>
    <row r="20" spans="2:26" ht="15">
      <c r="B20" s="96" t="s">
        <v>106</v>
      </c>
      <c r="C20" s="97">
        <v>11.65</v>
      </c>
      <c r="D20" s="97">
        <v>10.8</v>
      </c>
      <c r="E20" s="97">
        <v>10.07</v>
      </c>
      <c r="F20" s="97">
        <v>9.26</v>
      </c>
      <c r="G20" s="97">
        <v>8.96</v>
      </c>
      <c r="H20" s="97">
        <v>8.38</v>
      </c>
      <c r="I20" s="97">
        <v>9.05</v>
      </c>
      <c r="J20" s="97">
        <v>7.42</v>
      </c>
      <c r="K20" s="97">
        <v>10.8</v>
      </c>
      <c r="L20" s="98">
        <v>10.04</v>
      </c>
      <c r="M20" s="54">
        <v>10</v>
      </c>
      <c r="N20" s="103">
        <f t="shared" si="0"/>
        <v>9.515</v>
      </c>
      <c r="O20" s="24"/>
      <c r="Q20" s="99" t="s">
        <v>106</v>
      </c>
      <c r="R20" s="23">
        <f>+'[1]Data 2'!$T$47</f>
        <v>10.59</v>
      </c>
      <c r="S20" s="24"/>
      <c r="T20" s="24"/>
      <c r="U20" s="63">
        <v>2.679</v>
      </c>
      <c r="V20" s="64"/>
      <c r="W20" s="65"/>
      <c r="X20" s="23">
        <v>1.384</v>
      </c>
      <c r="Y20" s="24"/>
      <c r="Z20" s="62"/>
    </row>
    <row r="21" spans="2:26" ht="15">
      <c r="B21" s="66" t="s">
        <v>107</v>
      </c>
      <c r="C21" s="67">
        <v>10.23</v>
      </c>
      <c r="D21" s="67">
        <v>9.42</v>
      </c>
      <c r="E21" s="67">
        <v>9.76</v>
      </c>
      <c r="F21" s="67">
        <v>9.11</v>
      </c>
      <c r="G21" s="67">
        <v>6.14</v>
      </c>
      <c r="H21" s="67">
        <v>6.02</v>
      </c>
      <c r="I21" s="67">
        <v>7.12</v>
      </c>
      <c r="J21" s="67">
        <v>6.95</v>
      </c>
      <c r="K21" s="67">
        <v>9.13</v>
      </c>
      <c r="L21" s="68">
        <v>8.59</v>
      </c>
      <c r="M21" s="54">
        <v>11</v>
      </c>
      <c r="N21" s="104">
        <f t="shared" si="0"/>
        <v>7.949999999999999</v>
      </c>
      <c r="O21" s="28"/>
      <c r="Q21" s="69" t="s">
        <v>107</v>
      </c>
      <c r="R21" s="27">
        <f>+'[1]Data 2'!$V$47</f>
        <v>10.82</v>
      </c>
      <c r="S21" s="28"/>
      <c r="T21" s="28"/>
      <c r="U21" s="70">
        <v>2.679</v>
      </c>
      <c r="V21" s="71"/>
      <c r="W21" s="72"/>
      <c r="X21" s="27">
        <v>1.384</v>
      </c>
      <c r="Y21" s="28"/>
      <c r="Z21" s="54"/>
    </row>
    <row r="22" spans="2:26" ht="15">
      <c r="B22" s="66" t="s">
        <v>136</v>
      </c>
      <c r="C22" s="82">
        <v>30.93</v>
      </c>
      <c r="D22" s="82">
        <v>27.3</v>
      </c>
      <c r="E22" s="82">
        <v>28.58</v>
      </c>
      <c r="F22" s="82">
        <v>25.31</v>
      </c>
      <c r="G22" s="82">
        <v>24.61</v>
      </c>
      <c r="H22" s="82">
        <v>21.31</v>
      </c>
      <c r="I22" s="82" t="s">
        <v>83</v>
      </c>
      <c r="J22" s="82" t="s">
        <v>83</v>
      </c>
      <c r="K22" s="82">
        <v>27.86</v>
      </c>
      <c r="L22" s="68">
        <v>24.46</v>
      </c>
      <c r="M22" s="54">
        <v>12</v>
      </c>
      <c r="N22" s="104">
        <f t="shared" si="0"/>
        <v>26.595</v>
      </c>
      <c r="O22" s="28"/>
      <c r="Q22" s="69" t="s">
        <v>136</v>
      </c>
      <c r="R22" s="27">
        <f>+'[1]Data 2'!$X$47</f>
        <v>36.74</v>
      </c>
      <c r="S22" s="28"/>
      <c r="T22" s="28"/>
      <c r="U22" s="27"/>
      <c r="W22" s="54"/>
      <c r="X22" s="27"/>
      <c r="Z22" s="54"/>
    </row>
    <row r="23" spans="2:26" ht="15">
      <c r="B23" s="66" t="s">
        <v>124</v>
      </c>
      <c r="C23" s="67">
        <v>7.81</v>
      </c>
      <c r="D23" s="67">
        <v>7.73</v>
      </c>
      <c r="E23" s="67">
        <v>6.5</v>
      </c>
      <c r="F23" s="67">
        <v>6.64</v>
      </c>
      <c r="G23" s="67">
        <v>4.62</v>
      </c>
      <c r="H23" s="67">
        <v>4.71</v>
      </c>
      <c r="I23" s="67" t="s">
        <v>83</v>
      </c>
      <c r="J23" s="67" t="s">
        <v>83</v>
      </c>
      <c r="K23" s="67">
        <v>6.55</v>
      </c>
      <c r="L23" s="68">
        <v>6.55</v>
      </c>
      <c r="M23" s="54">
        <v>13</v>
      </c>
      <c r="N23" s="104">
        <f t="shared" si="0"/>
        <v>5.5600000000000005</v>
      </c>
      <c r="O23" s="28"/>
      <c r="Q23" s="69" t="s">
        <v>124</v>
      </c>
      <c r="R23" s="27">
        <f>+'[1]Data 2'!$Z$47</f>
        <v>8.31</v>
      </c>
      <c r="S23" s="28" t="s">
        <v>125</v>
      </c>
      <c r="T23" s="73">
        <f>AVERAGE(R21:R28)</f>
        <v>12.27</v>
      </c>
      <c r="U23" s="70">
        <v>2.679</v>
      </c>
      <c r="V23" s="71"/>
      <c r="W23" s="72"/>
      <c r="X23" s="27">
        <v>1.384</v>
      </c>
      <c r="Y23" s="28">
        <v>1.384</v>
      </c>
      <c r="Z23" s="54"/>
    </row>
    <row r="24" spans="2:26" ht="15">
      <c r="B24" s="66" t="s">
        <v>92</v>
      </c>
      <c r="C24" s="67">
        <v>11.11</v>
      </c>
      <c r="D24" s="67">
        <v>10.45</v>
      </c>
      <c r="E24" s="67">
        <v>8.39</v>
      </c>
      <c r="F24" s="67">
        <v>8.64</v>
      </c>
      <c r="G24" s="67">
        <v>6.31</v>
      </c>
      <c r="H24" s="67">
        <v>6.78</v>
      </c>
      <c r="I24" s="67">
        <v>6.9</v>
      </c>
      <c r="J24" s="67">
        <v>6.86</v>
      </c>
      <c r="K24" s="67">
        <v>8.69</v>
      </c>
      <c r="L24" s="68">
        <v>8.72</v>
      </c>
      <c r="M24" s="54">
        <v>14</v>
      </c>
      <c r="N24" s="104">
        <f t="shared" si="0"/>
        <v>7.35</v>
      </c>
      <c r="O24" s="28"/>
      <c r="Q24" s="69" t="s">
        <v>92</v>
      </c>
      <c r="R24" s="27">
        <f>+'[1]Data 2'!$AB$47</f>
        <v>8.74</v>
      </c>
      <c r="S24" s="28"/>
      <c r="T24" s="28"/>
      <c r="U24" s="70">
        <v>2.679</v>
      </c>
      <c r="V24" s="71"/>
      <c r="W24" s="72"/>
      <c r="X24" s="27">
        <v>1.345</v>
      </c>
      <c r="Y24" s="28"/>
      <c r="Z24" s="54"/>
    </row>
    <row r="25" spans="2:26" ht="15">
      <c r="B25" s="66" t="s">
        <v>93</v>
      </c>
      <c r="C25" s="67">
        <v>9.58</v>
      </c>
      <c r="D25" s="67">
        <v>8.79</v>
      </c>
      <c r="E25" s="67">
        <v>8.73</v>
      </c>
      <c r="F25" s="67">
        <v>8.13</v>
      </c>
      <c r="G25" s="67">
        <v>6.19</v>
      </c>
      <c r="H25" s="67">
        <v>5.73</v>
      </c>
      <c r="I25" s="67">
        <v>9.44</v>
      </c>
      <c r="J25" s="67">
        <v>8.55</v>
      </c>
      <c r="K25" s="67">
        <v>7.95</v>
      </c>
      <c r="L25" s="68">
        <v>7.38</v>
      </c>
      <c r="M25" s="54">
        <v>15</v>
      </c>
      <c r="N25" s="104">
        <f t="shared" si="0"/>
        <v>7.460000000000001</v>
      </c>
      <c r="O25" s="28"/>
      <c r="Q25" s="69" t="s">
        <v>93</v>
      </c>
      <c r="R25" s="27">
        <f>+'[1]Data 2'!$AD$47</f>
        <v>7.44</v>
      </c>
      <c r="S25" s="28"/>
      <c r="T25" s="28"/>
      <c r="U25" s="70">
        <v>2.679</v>
      </c>
      <c r="V25" s="71"/>
      <c r="W25" s="72"/>
      <c r="X25" s="27">
        <v>1.345</v>
      </c>
      <c r="Y25" s="28"/>
      <c r="Z25" s="54"/>
    </row>
    <row r="26" spans="2:26" ht="15">
      <c r="B26" s="66" t="s">
        <v>97</v>
      </c>
      <c r="C26" s="67">
        <v>9.71</v>
      </c>
      <c r="D26" s="67">
        <v>9.01</v>
      </c>
      <c r="E26" s="67">
        <v>7.46</v>
      </c>
      <c r="F26" s="67">
        <v>7.07</v>
      </c>
      <c r="G26" s="67">
        <v>5.05</v>
      </c>
      <c r="H26" s="67">
        <v>4.82</v>
      </c>
      <c r="I26" s="67" t="s">
        <v>83</v>
      </c>
      <c r="J26" s="67" t="s">
        <v>83</v>
      </c>
      <c r="K26" s="67">
        <v>7.27</v>
      </c>
      <c r="L26" s="68">
        <v>6.87</v>
      </c>
      <c r="M26" s="54">
        <v>16</v>
      </c>
      <c r="N26" s="104">
        <f t="shared" si="0"/>
        <v>6.255</v>
      </c>
      <c r="O26" s="28"/>
      <c r="Q26" s="69" t="s">
        <v>97</v>
      </c>
      <c r="R26" s="27">
        <f>+'[1]Data 2'!$AF$46</f>
        <v>7.88</v>
      </c>
      <c r="S26" s="28"/>
      <c r="T26" s="28"/>
      <c r="U26" s="70">
        <v>2.679</v>
      </c>
      <c r="V26" s="71"/>
      <c r="W26" s="72"/>
      <c r="X26" s="27">
        <v>1.345</v>
      </c>
      <c r="Y26" s="28"/>
      <c r="Z26" s="54"/>
    </row>
    <row r="27" spans="2:26" ht="15">
      <c r="B27" s="66" t="s">
        <v>98</v>
      </c>
      <c r="C27" s="67">
        <v>9.72</v>
      </c>
      <c r="D27" s="67">
        <v>9.1</v>
      </c>
      <c r="E27" s="67">
        <v>8.25</v>
      </c>
      <c r="F27" s="67">
        <v>7.75</v>
      </c>
      <c r="G27" s="67">
        <v>6.37</v>
      </c>
      <c r="H27" s="67">
        <v>5.78</v>
      </c>
      <c r="I27" s="67" t="s">
        <v>83</v>
      </c>
      <c r="J27" s="67" t="s">
        <v>83</v>
      </c>
      <c r="K27" s="67">
        <v>8.27</v>
      </c>
      <c r="L27" s="68">
        <v>7.74</v>
      </c>
      <c r="M27" s="54">
        <v>17</v>
      </c>
      <c r="N27" s="104">
        <f t="shared" si="0"/>
        <v>7.3100000000000005</v>
      </c>
      <c r="O27" s="28"/>
      <c r="Q27" s="69" t="s">
        <v>98</v>
      </c>
      <c r="R27" s="27">
        <f>+'[1]Data 2'!$AH$47</f>
        <v>9.81</v>
      </c>
      <c r="S27" s="28"/>
      <c r="T27" s="28"/>
      <c r="U27" s="70">
        <v>2.679</v>
      </c>
      <c r="V27" s="71"/>
      <c r="W27" s="72"/>
      <c r="X27" s="27">
        <v>1.345</v>
      </c>
      <c r="Y27" s="28"/>
      <c r="Z27" s="54"/>
    </row>
    <row r="28" spans="2:26" ht="15">
      <c r="B28" s="66" t="s">
        <v>115</v>
      </c>
      <c r="C28" s="67">
        <v>8.81</v>
      </c>
      <c r="D28" s="67">
        <v>7.84</v>
      </c>
      <c r="E28" s="67">
        <v>8.26</v>
      </c>
      <c r="F28" s="67">
        <v>7.28</v>
      </c>
      <c r="G28" s="67">
        <v>5.07</v>
      </c>
      <c r="H28" s="67">
        <v>4.72</v>
      </c>
      <c r="I28" s="67" t="s">
        <v>83</v>
      </c>
      <c r="J28" s="67" t="s">
        <v>83</v>
      </c>
      <c r="K28" s="67">
        <v>6.91</v>
      </c>
      <c r="L28" s="68">
        <v>6.25</v>
      </c>
      <c r="M28" s="54">
        <v>18</v>
      </c>
      <c r="N28" s="104">
        <f t="shared" si="0"/>
        <v>6.665</v>
      </c>
      <c r="O28" s="28"/>
      <c r="Q28" s="69" t="s">
        <v>115</v>
      </c>
      <c r="R28" s="27">
        <f>+'[1]Data 2'!$AJ$47</f>
        <v>8.42</v>
      </c>
      <c r="S28" s="28"/>
      <c r="T28" s="28"/>
      <c r="U28" s="70">
        <v>2.679</v>
      </c>
      <c r="V28" s="71"/>
      <c r="W28" s="72"/>
      <c r="X28" s="27">
        <v>1.384</v>
      </c>
      <c r="Y28" s="28"/>
      <c r="Z28" s="54"/>
    </row>
    <row r="29" spans="2:26" ht="15">
      <c r="B29" s="66" t="s">
        <v>119</v>
      </c>
      <c r="C29" s="67">
        <v>8.33</v>
      </c>
      <c r="D29" s="67">
        <v>8.57</v>
      </c>
      <c r="E29" s="67">
        <v>8.32</v>
      </c>
      <c r="F29" s="67">
        <v>8.7</v>
      </c>
      <c r="G29" s="67">
        <v>5.3</v>
      </c>
      <c r="H29" s="67">
        <v>6.15</v>
      </c>
      <c r="I29" s="67">
        <v>8.54</v>
      </c>
      <c r="J29" s="67">
        <v>9.23</v>
      </c>
      <c r="K29" s="67">
        <v>7.29</v>
      </c>
      <c r="L29" s="68">
        <v>7.84</v>
      </c>
      <c r="M29" s="54">
        <v>19</v>
      </c>
      <c r="N29" s="104">
        <f t="shared" si="0"/>
        <v>6.8100000000000005</v>
      </c>
      <c r="O29" s="28"/>
      <c r="Q29" s="69" t="s">
        <v>119</v>
      </c>
      <c r="R29" s="27">
        <f>+'[1]Data 2'!$AL$47</f>
        <v>9.93</v>
      </c>
      <c r="S29" s="28"/>
      <c r="T29" s="28"/>
      <c r="U29" s="70">
        <v>2.679</v>
      </c>
      <c r="V29" s="71"/>
      <c r="W29" s="72"/>
      <c r="X29" s="27">
        <v>1.384</v>
      </c>
      <c r="Y29" s="28"/>
      <c r="Z29" s="54"/>
    </row>
    <row r="30" spans="2:26" ht="15">
      <c r="B30" s="66" t="s">
        <v>82</v>
      </c>
      <c r="C30" s="67">
        <v>15.65</v>
      </c>
      <c r="D30" s="67">
        <v>15.56</v>
      </c>
      <c r="E30" s="67">
        <v>12.74</v>
      </c>
      <c r="F30" s="67">
        <v>12.76</v>
      </c>
      <c r="G30" s="67">
        <v>9.52</v>
      </c>
      <c r="H30" s="67">
        <v>9.82</v>
      </c>
      <c r="I30" s="67" t="s">
        <v>83</v>
      </c>
      <c r="J30" s="67" t="s">
        <v>83</v>
      </c>
      <c r="K30" s="67">
        <v>13.17</v>
      </c>
      <c r="L30" s="68">
        <v>13.18</v>
      </c>
      <c r="M30" s="54">
        <v>20</v>
      </c>
      <c r="N30" s="104">
        <f t="shared" si="0"/>
        <v>11.129999999999999</v>
      </c>
      <c r="O30" s="28"/>
      <c r="Q30" s="69" t="s">
        <v>82</v>
      </c>
      <c r="R30" s="27">
        <f>+'[1]Data 2'!$AN$46</f>
        <v>13.94</v>
      </c>
      <c r="S30" s="28"/>
      <c r="T30" s="28"/>
      <c r="U30" s="70">
        <v>2.679</v>
      </c>
      <c r="V30" s="71"/>
      <c r="W30" s="72"/>
      <c r="X30" s="27">
        <v>1.488</v>
      </c>
      <c r="Y30" s="28"/>
      <c r="Z30" s="54"/>
    </row>
    <row r="31" spans="2:26" ht="15">
      <c r="B31" s="66" t="s">
        <v>108</v>
      </c>
      <c r="C31" s="67">
        <v>13.57</v>
      </c>
      <c r="D31" s="67">
        <v>14.28</v>
      </c>
      <c r="E31" s="67">
        <v>11.64</v>
      </c>
      <c r="F31" s="67">
        <v>11.72</v>
      </c>
      <c r="G31" s="67">
        <v>9.11</v>
      </c>
      <c r="H31" s="67">
        <v>9.71</v>
      </c>
      <c r="I31" s="67">
        <v>9.1</v>
      </c>
      <c r="J31" s="67">
        <v>10.1</v>
      </c>
      <c r="K31" s="67">
        <v>12.36</v>
      </c>
      <c r="L31" s="68">
        <v>12.78</v>
      </c>
      <c r="M31" s="54">
        <v>21</v>
      </c>
      <c r="N31" s="104">
        <f t="shared" si="0"/>
        <v>10.375</v>
      </c>
      <c r="O31" s="28"/>
      <c r="Q31" s="69" t="s">
        <v>108</v>
      </c>
      <c r="R31" s="27">
        <f>+'[1]Data 2'!$AP$47</f>
        <v>9.93</v>
      </c>
      <c r="S31" s="28"/>
      <c r="T31" s="28"/>
      <c r="U31" s="70">
        <v>2.679</v>
      </c>
      <c r="V31" s="71"/>
      <c r="W31" s="72"/>
      <c r="X31" s="27">
        <v>1.384</v>
      </c>
      <c r="Y31" s="28"/>
      <c r="Z31" s="54"/>
    </row>
    <row r="32" spans="2:26" ht="19.5">
      <c r="B32" s="66" t="s">
        <v>84</v>
      </c>
      <c r="C32" s="67">
        <v>14.73</v>
      </c>
      <c r="D32" s="67">
        <v>15.45</v>
      </c>
      <c r="E32" s="67">
        <v>14.13</v>
      </c>
      <c r="F32" s="67">
        <v>15.69</v>
      </c>
      <c r="G32" s="67">
        <v>13.3</v>
      </c>
      <c r="H32" s="67">
        <v>12.4</v>
      </c>
      <c r="I32" s="67">
        <v>6.58</v>
      </c>
      <c r="J32" s="67">
        <v>7.6</v>
      </c>
      <c r="K32" s="67">
        <v>14.07</v>
      </c>
      <c r="L32" s="68">
        <v>14.56</v>
      </c>
      <c r="M32" s="54">
        <v>22</v>
      </c>
      <c r="N32" s="104">
        <f t="shared" si="0"/>
        <v>13.715</v>
      </c>
      <c r="O32" s="28"/>
      <c r="Q32" s="69" t="s">
        <v>84</v>
      </c>
      <c r="R32" s="27">
        <f>+'[1]Data 2'!$AR$46</f>
        <v>12.85</v>
      </c>
      <c r="S32" s="28" t="s">
        <v>85</v>
      </c>
      <c r="T32" s="73">
        <f>AVERAGE(R30:R37)</f>
        <v>10.23875</v>
      </c>
      <c r="U32" s="70">
        <v>2.679</v>
      </c>
      <c r="V32" s="71"/>
      <c r="W32" s="72"/>
      <c r="X32" s="27">
        <v>1.488</v>
      </c>
      <c r="Y32" s="28">
        <v>1.488</v>
      </c>
      <c r="Z32" s="54"/>
    </row>
    <row r="33" spans="2:26" ht="15.75" thickBot="1">
      <c r="B33" s="74" t="s">
        <v>94</v>
      </c>
      <c r="C33" s="75">
        <v>12.35</v>
      </c>
      <c r="D33" s="75">
        <v>11.57</v>
      </c>
      <c r="E33" s="75">
        <v>9.98</v>
      </c>
      <c r="F33" s="75">
        <v>9.61</v>
      </c>
      <c r="G33" s="75">
        <v>7.18</v>
      </c>
      <c r="H33" s="75">
        <v>6.81</v>
      </c>
      <c r="I33" s="75">
        <v>9.51</v>
      </c>
      <c r="J33" s="75">
        <v>10.54</v>
      </c>
      <c r="K33" s="75">
        <v>10</v>
      </c>
      <c r="L33" s="76">
        <v>9.47</v>
      </c>
      <c r="M33" s="54">
        <v>23</v>
      </c>
      <c r="N33" s="105">
        <f t="shared" si="0"/>
        <v>8.58</v>
      </c>
      <c r="O33" s="34"/>
      <c r="Q33" s="77" t="s">
        <v>94</v>
      </c>
      <c r="R33" s="33">
        <f>+'[1]Data 2'!$AT$47</f>
        <v>8.79</v>
      </c>
      <c r="S33" s="34"/>
      <c r="T33" s="34"/>
      <c r="U33" s="78">
        <v>2.679</v>
      </c>
      <c r="V33" s="79"/>
      <c r="W33" s="80"/>
      <c r="X33" s="33">
        <v>1.345</v>
      </c>
      <c r="Y33" s="34"/>
      <c r="Z33" s="59"/>
    </row>
    <row r="34" spans="2:26" ht="15">
      <c r="B34" s="66" t="s">
        <v>99</v>
      </c>
      <c r="C34" s="67">
        <v>10.41</v>
      </c>
      <c r="D34" s="67">
        <v>9.64</v>
      </c>
      <c r="E34" s="67">
        <v>8.22</v>
      </c>
      <c r="F34" s="67">
        <v>7.81</v>
      </c>
      <c r="G34" s="67">
        <v>6.21</v>
      </c>
      <c r="H34" s="67">
        <v>6.21</v>
      </c>
      <c r="I34" s="67">
        <v>7.6</v>
      </c>
      <c r="J34" s="67">
        <v>7.74</v>
      </c>
      <c r="K34" s="67">
        <v>8.36</v>
      </c>
      <c r="L34" s="68">
        <v>8</v>
      </c>
      <c r="M34" s="54">
        <v>24</v>
      </c>
      <c r="N34" s="104">
        <f t="shared" si="0"/>
        <v>7.215</v>
      </c>
      <c r="O34" s="28"/>
      <c r="Q34" s="69" t="s">
        <v>99</v>
      </c>
      <c r="R34" s="27">
        <f>+'[1]Data 2'!$AV$47</f>
        <v>7.56</v>
      </c>
      <c r="S34" s="28"/>
      <c r="T34" s="28"/>
      <c r="U34" s="70">
        <v>2.679</v>
      </c>
      <c r="V34" s="71"/>
      <c r="W34" s="72"/>
      <c r="X34" s="27">
        <v>1.345</v>
      </c>
      <c r="Y34" s="28"/>
      <c r="Z34" s="54"/>
    </row>
    <row r="35" spans="2:26" ht="15">
      <c r="B35" s="66" t="s">
        <v>116</v>
      </c>
      <c r="C35" s="67">
        <v>10.04</v>
      </c>
      <c r="D35" s="67">
        <v>9.2</v>
      </c>
      <c r="E35" s="67">
        <v>9.67</v>
      </c>
      <c r="F35" s="67">
        <v>9.23</v>
      </c>
      <c r="G35" s="67">
        <v>6.44</v>
      </c>
      <c r="H35" s="67">
        <v>5.88</v>
      </c>
      <c r="I35" s="67" t="s">
        <v>83</v>
      </c>
      <c r="J35" s="67" t="s">
        <v>83</v>
      </c>
      <c r="K35" s="67">
        <v>8.73</v>
      </c>
      <c r="L35" s="68">
        <v>8.17</v>
      </c>
      <c r="M35" s="54">
        <v>25</v>
      </c>
      <c r="N35" s="104">
        <f t="shared" si="0"/>
        <v>8.055</v>
      </c>
      <c r="O35" s="28"/>
      <c r="Q35" s="69" t="s">
        <v>116</v>
      </c>
      <c r="R35" s="27">
        <f>+'[1]Data 2'!$AX$46</f>
        <v>9.48</v>
      </c>
      <c r="S35" s="28"/>
      <c r="T35" s="28"/>
      <c r="U35" s="70">
        <v>2.679</v>
      </c>
      <c r="V35" s="71"/>
      <c r="W35" s="72"/>
      <c r="X35" s="27">
        <v>1.384</v>
      </c>
      <c r="Y35" s="28"/>
      <c r="Z35" s="54"/>
    </row>
    <row r="36" spans="2:26" ht="15">
      <c r="B36" s="66" t="s">
        <v>100</v>
      </c>
      <c r="C36" s="67">
        <v>8.43</v>
      </c>
      <c r="D36" s="67">
        <v>7.44</v>
      </c>
      <c r="E36" s="67">
        <v>7.11</v>
      </c>
      <c r="F36" s="67">
        <v>6.32</v>
      </c>
      <c r="G36" s="67">
        <v>5.33</v>
      </c>
      <c r="H36" s="67">
        <v>4.77</v>
      </c>
      <c r="I36" s="67">
        <v>5.54</v>
      </c>
      <c r="J36" s="67">
        <v>4.57</v>
      </c>
      <c r="K36" s="67">
        <v>7.39</v>
      </c>
      <c r="L36" s="68">
        <v>6.57</v>
      </c>
      <c r="M36" s="54">
        <v>26</v>
      </c>
      <c r="N36" s="104">
        <f t="shared" si="0"/>
        <v>6.220000000000001</v>
      </c>
      <c r="O36" s="28"/>
      <c r="Q36" s="69" t="s">
        <v>100</v>
      </c>
      <c r="R36" s="27">
        <f>+'[1]Data 2'!$AZ$46</f>
        <v>10.8</v>
      </c>
      <c r="S36" s="28"/>
      <c r="T36" s="28"/>
      <c r="U36" s="70">
        <v>2.679</v>
      </c>
      <c r="V36" s="71"/>
      <c r="W36" s="72"/>
      <c r="X36" s="27">
        <v>1.345</v>
      </c>
      <c r="Y36" s="28"/>
      <c r="Z36" s="54"/>
    </row>
    <row r="37" spans="2:26" ht="15">
      <c r="B37" s="66" t="s">
        <v>126</v>
      </c>
      <c r="C37" s="67">
        <v>9.25</v>
      </c>
      <c r="D37" s="67">
        <v>8.61</v>
      </c>
      <c r="E37" s="67">
        <v>8.94</v>
      </c>
      <c r="F37" s="67">
        <v>8.19</v>
      </c>
      <c r="G37" s="67">
        <v>5.29</v>
      </c>
      <c r="H37" s="67">
        <v>5.61</v>
      </c>
      <c r="I37" s="67" t="s">
        <v>83</v>
      </c>
      <c r="J37" s="67" t="s">
        <v>83</v>
      </c>
      <c r="K37" s="67">
        <v>8.1</v>
      </c>
      <c r="L37" s="68">
        <v>7.63</v>
      </c>
      <c r="M37" s="54">
        <v>27</v>
      </c>
      <c r="N37" s="104">
        <f t="shared" si="0"/>
        <v>7.115</v>
      </c>
      <c r="O37" s="28"/>
      <c r="Q37" s="69" t="s">
        <v>126</v>
      </c>
      <c r="R37" s="27">
        <f>+'[1]Data 2'!$BB$47</f>
        <v>8.56</v>
      </c>
      <c r="S37" s="28"/>
      <c r="T37" s="28"/>
      <c r="U37" s="70">
        <v>2.679</v>
      </c>
      <c r="V37" s="71"/>
      <c r="W37" s="72"/>
      <c r="X37" s="27">
        <v>1.384</v>
      </c>
      <c r="Y37" s="28"/>
      <c r="Z37" s="54"/>
    </row>
    <row r="38" spans="2:26" ht="15">
      <c r="B38" s="66" t="s">
        <v>101</v>
      </c>
      <c r="C38" s="67">
        <v>8.03</v>
      </c>
      <c r="D38" s="67">
        <v>7.64</v>
      </c>
      <c r="E38" s="67">
        <v>7.45</v>
      </c>
      <c r="F38" s="67">
        <v>7.13</v>
      </c>
      <c r="G38" s="67">
        <v>5.87</v>
      </c>
      <c r="H38" s="67">
        <v>5.58</v>
      </c>
      <c r="I38" s="67" t="s">
        <v>83</v>
      </c>
      <c r="J38" s="67" t="s">
        <v>83</v>
      </c>
      <c r="K38" s="67">
        <v>7.18</v>
      </c>
      <c r="L38" s="68">
        <v>6.86</v>
      </c>
      <c r="M38" s="54">
        <v>28</v>
      </c>
      <c r="N38" s="104">
        <f t="shared" si="0"/>
        <v>6.66</v>
      </c>
      <c r="O38" s="28"/>
      <c r="Q38" s="69" t="s">
        <v>101</v>
      </c>
      <c r="R38" s="27">
        <f>+'[1]Data 2'!$BD$47</f>
        <v>7.04</v>
      </c>
      <c r="S38" s="28"/>
      <c r="T38" s="28"/>
      <c r="U38" s="70">
        <v>2.679</v>
      </c>
      <c r="V38" s="71"/>
      <c r="W38" s="72"/>
      <c r="X38" s="27">
        <v>1.345</v>
      </c>
      <c r="Y38" s="28"/>
      <c r="Z38" s="54"/>
    </row>
    <row r="39" spans="2:26" ht="15">
      <c r="B39" s="66" t="s">
        <v>127</v>
      </c>
      <c r="C39" s="67">
        <v>11.81</v>
      </c>
      <c r="D39" s="67">
        <v>12.56</v>
      </c>
      <c r="E39" s="67">
        <v>9.33</v>
      </c>
      <c r="F39" s="67">
        <v>10.12</v>
      </c>
      <c r="G39" s="67">
        <v>5.67</v>
      </c>
      <c r="H39" s="67">
        <v>6.45</v>
      </c>
      <c r="I39" s="67">
        <v>7.9</v>
      </c>
      <c r="J39" s="67">
        <v>9.56</v>
      </c>
      <c r="K39" s="67">
        <v>8.57</v>
      </c>
      <c r="L39" s="68">
        <v>9.36</v>
      </c>
      <c r="M39" s="54">
        <v>29</v>
      </c>
      <c r="N39" s="104">
        <f t="shared" si="0"/>
        <v>7.5</v>
      </c>
      <c r="O39" s="28"/>
      <c r="Q39" s="69" t="s">
        <v>127</v>
      </c>
      <c r="R39" s="27">
        <f>+'[1]Data 2'!$BF$47</f>
        <v>9.74</v>
      </c>
      <c r="S39" s="28"/>
      <c r="T39" s="28"/>
      <c r="U39" s="70">
        <v>2.679</v>
      </c>
      <c r="V39" s="71"/>
      <c r="W39" s="72"/>
      <c r="X39" s="27">
        <v>1.384</v>
      </c>
      <c r="Y39" s="28"/>
      <c r="Z39" s="54"/>
    </row>
    <row r="40" spans="2:26" ht="19.5">
      <c r="B40" s="66" t="s">
        <v>86</v>
      </c>
      <c r="C40" s="67">
        <v>16.37</v>
      </c>
      <c r="D40" s="67">
        <v>15.76</v>
      </c>
      <c r="E40" s="67">
        <v>14.28</v>
      </c>
      <c r="F40" s="67">
        <v>13.99</v>
      </c>
      <c r="G40" s="67">
        <v>12.66</v>
      </c>
      <c r="H40" s="67">
        <v>12.69</v>
      </c>
      <c r="I40" s="67" t="s">
        <v>83</v>
      </c>
      <c r="J40" s="67" t="s">
        <v>83</v>
      </c>
      <c r="K40" s="67">
        <v>14.94</v>
      </c>
      <c r="L40" s="68">
        <v>14.54</v>
      </c>
      <c r="M40" s="54">
        <v>30</v>
      </c>
      <c r="N40" s="104">
        <f t="shared" si="0"/>
        <v>13.469999999999999</v>
      </c>
      <c r="O40" s="28"/>
      <c r="Q40" s="69" t="s">
        <v>86</v>
      </c>
      <c r="R40" s="27">
        <f>+'[1]Data 2'!$BH$46</f>
        <v>14.37</v>
      </c>
      <c r="S40" s="28"/>
      <c r="T40" s="28"/>
      <c r="U40" s="70">
        <v>2.679</v>
      </c>
      <c r="V40" s="71"/>
      <c r="W40" s="72"/>
      <c r="X40" s="27">
        <v>1.488</v>
      </c>
      <c r="Y40" s="28"/>
      <c r="Z40" s="54"/>
    </row>
    <row r="41" spans="2:26" ht="15">
      <c r="B41" s="66" t="s">
        <v>89</v>
      </c>
      <c r="C41" s="67">
        <v>16.38</v>
      </c>
      <c r="D41" s="67">
        <v>15.87</v>
      </c>
      <c r="E41" s="67">
        <v>13.3</v>
      </c>
      <c r="F41" s="67">
        <v>13.49</v>
      </c>
      <c r="G41" s="67">
        <v>11.7</v>
      </c>
      <c r="H41" s="67">
        <v>11</v>
      </c>
      <c r="I41" s="67">
        <v>10.74</v>
      </c>
      <c r="J41" s="67">
        <v>12.46</v>
      </c>
      <c r="K41" s="67">
        <v>14.29</v>
      </c>
      <c r="L41" s="68">
        <v>14.11</v>
      </c>
      <c r="M41" s="54">
        <v>31</v>
      </c>
      <c r="N41" s="104">
        <f t="shared" si="0"/>
        <v>12.5</v>
      </c>
      <c r="O41" s="28"/>
      <c r="Q41" s="69" t="s">
        <v>89</v>
      </c>
      <c r="R41" s="27">
        <f>+'[1]Data 2'!$BJ$47</f>
        <v>10.11</v>
      </c>
      <c r="S41" s="28"/>
      <c r="T41" s="28"/>
      <c r="U41" s="70">
        <v>2.679</v>
      </c>
      <c r="V41" s="71"/>
      <c r="W41" s="72"/>
      <c r="X41" s="27">
        <v>1.498</v>
      </c>
      <c r="Y41" s="28">
        <v>1.498</v>
      </c>
      <c r="Z41" s="54"/>
    </row>
    <row r="42" spans="2:26" ht="15">
      <c r="B42" s="66" t="s">
        <v>128</v>
      </c>
      <c r="C42" s="67">
        <v>10.06</v>
      </c>
      <c r="D42" s="67">
        <v>9.84</v>
      </c>
      <c r="E42" s="67">
        <v>8.5</v>
      </c>
      <c r="F42" s="67">
        <v>8.33</v>
      </c>
      <c r="G42" s="67">
        <v>5.84</v>
      </c>
      <c r="H42" s="67">
        <v>5.95</v>
      </c>
      <c r="I42" s="67" t="s">
        <v>83</v>
      </c>
      <c r="J42" s="67" t="s">
        <v>83</v>
      </c>
      <c r="K42" s="67">
        <v>8.23</v>
      </c>
      <c r="L42" s="68">
        <v>8.15</v>
      </c>
      <c r="M42" s="54">
        <v>32</v>
      </c>
      <c r="N42" s="104">
        <f t="shared" si="0"/>
        <v>7.17</v>
      </c>
      <c r="O42" s="28"/>
      <c r="Q42" s="69" t="s">
        <v>128</v>
      </c>
      <c r="R42" s="27">
        <f>+'[1]Data 2'!$BL$47</f>
        <v>7.55</v>
      </c>
      <c r="S42" s="28"/>
      <c r="T42" s="28"/>
      <c r="U42" s="70">
        <v>2.679</v>
      </c>
      <c r="V42" s="71"/>
      <c r="W42" s="72"/>
      <c r="X42" s="27">
        <v>1.384</v>
      </c>
      <c r="Y42" s="28"/>
      <c r="Z42" s="54"/>
    </row>
    <row r="43" spans="2:26" ht="15">
      <c r="B43" s="66" t="s">
        <v>90</v>
      </c>
      <c r="C43" s="67">
        <v>17.47</v>
      </c>
      <c r="D43" s="67">
        <v>17.6</v>
      </c>
      <c r="E43" s="67">
        <v>15.23</v>
      </c>
      <c r="F43" s="67">
        <v>15.08</v>
      </c>
      <c r="G43" s="67">
        <v>9.15</v>
      </c>
      <c r="H43" s="67">
        <v>9.81</v>
      </c>
      <c r="I43" s="67">
        <v>14.17</v>
      </c>
      <c r="J43" s="67">
        <v>13.88</v>
      </c>
      <c r="K43" s="67">
        <v>15.5</v>
      </c>
      <c r="L43" s="68">
        <v>15.5</v>
      </c>
      <c r="M43" s="54">
        <v>33</v>
      </c>
      <c r="N43" s="104">
        <f aca="true" t="shared" si="1" ref="N43:N61">(+G43+E43)/2</f>
        <v>12.190000000000001</v>
      </c>
      <c r="O43" s="28"/>
      <c r="Q43" s="69" t="s">
        <v>90</v>
      </c>
      <c r="R43" s="27">
        <f>+'[1]Data 2'!$BN$47</f>
        <v>10.03</v>
      </c>
      <c r="S43" s="28"/>
      <c r="T43" s="28"/>
      <c r="U43" s="70">
        <v>2.679</v>
      </c>
      <c r="V43" s="71"/>
      <c r="W43" s="72"/>
      <c r="X43" s="27">
        <v>1.498</v>
      </c>
      <c r="Y43" s="28"/>
      <c r="Z43" s="54"/>
    </row>
    <row r="44" spans="2:26" ht="19.5">
      <c r="B44" s="66" t="s">
        <v>109</v>
      </c>
      <c r="C44" s="67">
        <v>9.86</v>
      </c>
      <c r="D44" s="67">
        <v>9.86</v>
      </c>
      <c r="E44" s="67">
        <v>7.95</v>
      </c>
      <c r="F44" s="67">
        <v>8.09</v>
      </c>
      <c r="G44" s="67">
        <v>5.83</v>
      </c>
      <c r="H44" s="67">
        <v>5.83</v>
      </c>
      <c r="I44" s="67">
        <v>6.84</v>
      </c>
      <c r="J44" s="67">
        <v>7.21</v>
      </c>
      <c r="K44" s="67">
        <v>8.49</v>
      </c>
      <c r="L44" s="68">
        <v>8.61</v>
      </c>
      <c r="M44" s="54">
        <v>34</v>
      </c>
      <c r="N44" s="104">
        <f t="shared" si="1"/>
        <v>6.890000000000001</v>
      </c>
      <c r="O44" s="28"/>
      <c r="Q44" s="69" t="s">
        <v>109</v>
      </c>
      <c r="R44" s="27">
        <f>+'[1]Data 2'!$BP$46</f>
        <v>11.63</v>
      </c>
      <c r="S44" s="28"/>
      <c r="T44" s="28"/>
      <c r="U44" s="70">
        <v>2.679</v>
      </c>
      <c r="V44" s="71"/>
      <c r="W44" s="72"/>
      <c r="X44" s="27">
        <v>1.384</v>
      </c>
      <c r="Y44" s="28"/>
      <c r="Z44" s="54"/>
    </row>
    <row r="45" spans="2:26" ht="15">
      <c r="B45" s="66" t="s">
        <v>102</v>
      </c>
      <c r="C45" s="67">
        <v>7.23</v>
      </c>
      <c r="D45" s="67">
        <v>7.02</v>
      </c>
      <c r="E45" s="67">
        <v>6.81</v>
      </c>
      <c r="F45" s="67">
        <v>6.52</v>
      </c>
      <c r="G45" s="67">
        <v>5.89</v>
      </c>
      <c r="H45" s="67">
        <v>5.49</v>
      </c>
      <c r="I45" s="67" t="s">
        <v>83</v>
      </c>
      <c r="J45" s="67" t="s">
        <v>83</v>
      </c>
      <c r="K45" s="67">
        <v>6.73</v>
      </c>
      <c r="L45" s="68">
        <v>6.46</v>
      </c>
      <c r="M45" s="54">
        <v>35</v>
      </c>
      <c r="N45" s="104">
        <f t="shared" si="1"/>
        <v>6.35</v>
      </c>
      <c r="O45" s="28"/>
      <c r="Q45" s="69" t="s">
        <v>102</v>
      </c>
      <c r="R45" s="27">
        <f>+'[1]Data 2'!$BR$47</f>
        <v>7.03</v>
      </c>
      <c r="S45" s="28"/>
      <c r="T45" s="28"/>
      <c r="U45" s="70">
        <v>2.679</v>
      </c>
      <c r="V45" s="71"/>
      <c r="W45" s="72"/>
      <c r="X45" s="27">
        <v>1.345</v>
      </c>
      <c r="Y45" s="28"/>
      <c r="Z45" s="54"/>
    </row>
    <row r="46" spans="2:26" ht="15">
      <c r="B46" s="66" t="s">
        <v>95</v>
      </c>
      <c r="C46" s="67">
        <v>10.46</v>
      </c>
      <c r="D46" s="67">
        <v>10.46</v>
      </c>
      <c r="E46" s="67">
        <v>9.6</v>
      </c>
      <c r="F46" s="67">
        <v>9.69</v>
      </c>
      <c r="G46" s="67">
        <v>5.96</v>
      </c>
      <c r="H46" s="67">
        <v>6.19</v>
      </c>
      <c r="I46" s="67">
        <v>6.99</v>
      </c>
      <c r="J46" s="67">
        <v>8.94</v>
      </c>
      <c r="K46" s="67">
        <v>8.73</v>
      </c>
      <c r="L46" s="68">
        <v>8.85</v>
      </c>
      <c r="M46" s="54">
        <v>36</v>
      </c>
      <c r="N46" s="104">
        <f t="shared" si="1"/>
        <v>7.779999999999999</v>
      </c>
      <c r="O46" s="28"/>
      <c r="Q46" s="69" t="s">
        <v>95</v>
      </c>
      <c r="R46" s="27">
        <f>+'[1]Data 2'!$BT$47</f>
        <v>9.23</v>
      </c>
      <c r="S46" s="28"/>
      <c r="T46" s="28"/>
      <c r="U46" s="70">
        <v>2.679</v>
      </c>
      <c r="V46" s="71"/>
      <c r="W46" s="72"/>
      <c r="X46" s="27">
        <v>1.345</v>
      </c>
      <c r="Y46" s="28"/>
      <c r="Z46" s="54"/>
    </row>
    <row r="47" spans="2:26" ht="15">
      <c r="B47" s="66" t="s">
        <v>120</v>
      </c>
      <c r="C47" s="67">
        <v>8.52</v>
      </c>
      <c r="D47" s="67">
        <v>7.96</v>
      </c>
      <c r="E47" s="67">
        <v>7.03</v>
      </c>
      <c r="F47" s="67">
        <v>6.71</v>
      </c>
      <c r="G47" s="67">
        <v>5.06</v>
      </c>
      <c r="H47" s="67">
        <v>4.49</v>
      </c>
      <c r="I47" s="67" t="s">
        <v>83</v>
      </c>
      <c r="J47" s="67" t="s">
        <v>83</v>
      </c>
      <c r="K47" s="67">
        <v>7.11</v>
      </c>
      <c r="L47" s="68">
        <v>6.68</v>
      </c>
      <c r="M47" s="54">
        <v>37</v>
      </c>
      <c r="N47" s="104">
        <f t="shared" si="1"/>
        <v>6.045</v>
      </c>
      <c r="O47" s="28"/>
      <c r="Q47" s="69" t="s">
        <v>120</v>
      </c>
      <c r="R47" s="27">
        <f>+'[1]Data 2'!$BV$46</f>
        <v>10.6</v>
      </c>
      <c r="S47" s="28"/>
      <c r="T47" s="28"/>
      <c r="U47" s="70">
        <v>2.679</v>
      </c>
      <c r="V47" s="71"/>
      <c r="W47" s="72"/>
      <c r="X47" s="27">
        <v>1.384</v>
      </c>
      <c r="Y47" s="28"/>
      <c r="Z47" s="54"/>
    </row>
    <row r="48" spans="2:26" ht="15.75" thickBot="1">
      <c r="B48" s="66" t="s">
        <v>133</v>
      </c>
      <c r="C48" s="82">
        <v>9.28</v>
      </c>
      <c r="D48" s="82">
        <v>8.55</v>
      </c>
      <c r="E48" s="82">
        <v>8.19</v>
      </c>
      <c r="F48" s="82">
        <v>7.56</v>
      </c>
      <c r="G48" s="82">
        <v>5.45</v>
      </c>
      <c r="H48" s="82">
        <v>5.51</v>
      </c>
      <c r="I48" s="82">
        <v>7.58</v>
      </c>
      <c r="J48" s="82">
        <v>6.89</v>
      </c>
      <c r="K48" s="82">
        <v>8.11</v>
      </c>
      <c r="L48" s="68">
        <v>7.56</v>
      </c>
      <c r="M48" s="54">
        <v>38</v>
      </c>
      <c r="N48" s="104">
        <f t="shared" si="1"/>
        <v>6.82</v>
      </c>
      <c r="O48" s="28"/>
      <c r="Q48" s="69" t="s">
        <v>133</v>
      </c>
      <c r="R48" s="27">
        <f>+'[1]Data 2'!$BX$47</f>
        <v>10.3</v>
      </c>
      <c r="S48" s="28"/>
      <c r="T48" s="28"/>
      <c r="U48" s="70">
        <v>2.679</v>
      </c>
      <c r="V48" s="71"/>
      <c r="W48" s="72"/>
      <c r="X48" s="27">
        <v>1.384</v>
      </c>
      <c r="Y48" s="28"/>
      <c r="Z48" s="54"/>
    </row>
    <row r="49" spans="2:26" ht="15">
      <c r="B49" s="81" t="s">
        <v>91</v>
      </c>
      <c r="C49" s="67">
        <v>12.8</v>
      </c>
      <c r="D49" s="67">
        <v>12.1</v>
      </c>
      <c r="E49" s="67">
        <v>9.82</v>
      </c>
      <c r="F49" s="67">
        <v>10.06</v>
      </c>
      <c r="G49" s="67">
        <v>8</v>
      </c>
      <c r="H49" s="67">
        <v>7.65</v>
      </c>
      <c r="I49" s="67">
        <v>9.37</v>
      </c>
      <c r="J49" s="67">
        <v>7.76</v>
      </c>
      <c r="K49" s="67">
        <v>10.45</v>
      </c>
      <c r="L49" s="82">
        <v>10.2</v>
      </c>
      <c r="M49" s="54">
        <v>39</v>
      </c>
      <c r="N49" s="103">
        <f t="shared" si="1"/>
        <v>8.91</v>
      </c>
      <c r="O49" s="24"/>
      <c r="Q49" s="99" t="s">
        <v>91</v>
      </c>
      <c r="R49" s="23">
        <f>+'[1]Data 2'!$BZ$47</f>
        <v>10.53</v>
      </c>
      <c r="S49" s="24"/>
      <c r="T49" s="24"/>
      <c r="U49" s="63">
        <v>2.679</v>
      </c>
      <c r="V49" s="64"/>
      <c r="W49" s="65"/>
      <c r="X49" s="23">
        <v>1.498</v>
      </c>
      <c r="Y49" s="24"/>
      <c r="Z49" s="62"/>
    </row>
    <row r="50" spans="2:26" ht="15">
      <c r="B50" s="81" t="s">
        <v>87</v>
      </c>
      <c r="C50" s="67">
        <v>16.11</v>
      </c>
      <c r="D50" s="67">
        <v>16.12</v>
      </c>
      <c r="E50" s="67">
        <v>12.85</v>
      </c>
      <c r="F50" s="67">
        <v>13.78</v>
      </c>
      <c r="G50" s="67">
        <v>11.49</v>
      </c>
      <c r="H50" s="67">
        <v>12.58</v>
      </c>
      <c r="I50" s="67">
        <v>13.71</v>
      </c>
      <c r="J50" s="67">
        <v>12.75</v>
      </c>
      <c r="K50" s="67">
        <v>14.05</v>
      </c>
      <c r="L50" s="82">
        <v>14.59</v>
      </c>
      <c r="M50" s="54">
        <v>40</v>
      </c>
      <c r="N50" s="104">
        <f t="shared" si="1"/>
        <v>12.17</v>
      </c>
      <c r="O50" s="28"/>
      <c r="Q50" s="69" t="s">
        <v>87</v>
      </c>
      <c r="R50" s="27">
        <f>+'[1]Data 2'!$CB$46</f>
        <v>15.14</v>
      </c>
      <c r="S50" s="28"/>
      <c r="T50" s="28"/>
      <c r="U50" s="70">
        <v>2.679</v>
      </c>
      <c r="V50" s="71"/>
      <c r="W50" s="72"/>
      <c r="X50" s="27">
        <v>1.488</v>
      </c>
      <c r="Y50" s="28"/>
      <c r="Z50" s="54"/>
    </row>
    <row r="51" spans="2:26" ht="19.5">
      <c r="B51" s="81" t="s">
        <v>110</v>
      </c>
      <c r="C51" s="82">
        <v>10.91</v>
      </c>
      <c r="D51" s="82">
        <v>9.94</v>
      </c>
      <c r="E51" s="82">
        <v>9.17</v>
      </c>
      <c r="F51" s="82">
        <v>8.62</v>
      </c>
      <c r="G51" s="82">
        <v>5.68</v>
      </c>
      <c r="H51" s="82">
        <v>5.44</v>
      </c>
      <c r="I51" s="82" t="s">
        <v>83</v>
      </c>
      <c r="J51" s="82" t="s">
        <v>83</v>
      </c>
      <c r="K51" s="82">
        <v>8.71</v>
      </c>
      <c r="L51" s="82">
        <v>8.22</v>
      </c>
      <c r="M51" s="54">
        <v>41</v>
      </c>
      <c r="N51" s="104">
        <f t="shared" si="1"/>
        <v>7.425</v>
      </c>
      <c r="O51" s="28"/>
      <c r="Q51" s="69" t="s">
        <v>110</v>
      </c>
      <c r="R51" s="27">
        <f>+'[1]Data 2'!$CD$47</f>
        <v>10.33</v>
      </c>
      <c r="S51" s="28" t="s">
        <v>111</v>
      </c>
      <c r="T51" s="73">
        <f>AVERAGE(R48:R61)</f>
        <v>9.690714285714284</v>
      </c>
      <c r="U51" s="70">
        <v>2.679</v>
      </c>
      <c r="V51" s="71"/>
      <c r="W51" s="72"/>
      <c r="X51" s="27">
        <v>1.384</v>
      </c>
      <c r="Y51" s="28">
        <v>1.384</v>
      </c>
      <c r="Z51" s="54"/>
    </row>
    <row r="52" spans="2:26" ht="19.5">
      <c r="B52" s="81" t="s">
        <v>103</v>
      </c>
      <c r="C52" s="82">
        <v>8.35</v>
      </c>
      <c r="D52" s="82">
        <v>7.95</v>
      </c>
      <c r="E52" s="82">
        <v>7.37</v>
      </c>
      <c r="F52" s="82">
        <v>7.03</v>
      </c>
      <c r="G52" s="82">
        <v>6.14</v>
      </c>
      <c r="H52" s="82">
        <v>5.71</v>
      </c>
      <c r="I52" s="82" t="s">
        <v>83</v>
      </c>
      <c r="J52" s="82" t="s">
        <v>83</v>
      </c>
      <c r="K52" s="82">
        <v>7.61</v>
      </c>
      <c r="L52" s="82">
        <v>7.23</v>
      </c>
      <c r="M52" s="54">
        <v>42</v>
      </c>
      <c r="N52" s="104">
        <f t="shared" si="1"/>
        <v>6.755</v>
      </c>
      <c r="O52" s="28"/>
      <c r="Q52" s="69" t="s">
        <v>103</v>
      </c>
      <c r="R52" s="27">
        <f>+'[1]Data 2'!$CF$47</f>
        <v>7.16</v>
      </c>
      <c r="S52" s="28"/>
      <c r="T52" s="28"/>
      <c r="U52" s="70">
        <v>2.679</v>
      </c>
      <c r="V52" s="71"/>
      <c r="W52" s="72"/>
      <c r="X52" s="27">
        <v>1.345</v>
      </c>
      <c r="Y52" s="28"/>
      <c r="Z52" s="54"/>
    </row>
    <row r="53" spans="2:26" ht="15">
      <c r="B53" s="81" t="s">
        <v>117</v>
      </c>
      <c r="C53" s="82">
        <v>9.58</v>
      </c>
      <c r="D53" s="82">
        <v>8.31</v>
      </c>
      <c r="E53" s="82">
        <v>10.1</v>
      </c>
      <c r="F53" s="82">
        <v>8.86</v>
      </c>
      <c r="G53" s="82">
        <v>6.87</v>
      </c>
      <c r="H53" s="82">
        <v>5.96</v>
      </c>
      <c r="I53" s="82">
        <v>12.96</v>
      </c>
      <c r="J53" s="82">
        <v>10</v>
      </c>
      <c r="K53" s="82">
        <v>8.99</v>
      </c>
      <c r="L53" s="82">
        <v>7.86</v>
      </c>
      <c r="M53" s="54">
        <v>43</v>
      </c>
      <c r="N53" s="104">
        <f t="shared" si="1"/>
        <v>8.485</v>
      </c>
      <c r="O53" s="28"/>
      <c r="Q53" s="69" t="s">
        <v>117</v>
      </c>
      <c r="R53" s="27">
        <f>+'[1]Data 2'!$CH$47</f>
        <v>8.96</v>
      </c>
      <c r="S53" s="28"/>
      <c r="T53" s="28"/>
      <c r="U53" s="70">
        <v>2.679</v>
      </c>
      <c r="V53" s="71"/>
      <c r="W53" s="72"/>
      <c r="X53" s="27">
        <v>1.384</v>
      </c>
      <c r="Y53" s="28"/>
      <c r="Z53" s="54"/>
    </row>
    <row r="54" spans="2:26" ht="15">
      <c r="B54" s="81" t="s">
        <v>121</v>
      </c>
      <c r="C54" s="82">
        <v>11.1</v>
      </c>
      <c r="D54" s="82">
        <v>11.38</v>
      </c>
      <c r="E54" s="82">
        <v>9.01</v>
      </c>
      <c r="F54" s="82">
        <v>9.47</v>
      </c>
      <c r="G54" s="82">
        <v>6.16</v>
      </c>
      <c r="H54" s="82">
        <v>6.41</v>
      </c>
      <c r="I54" s="82">
        <v>9.96</v>
      </c>
      <c r="J54" s="82">
        <v>9.76</v>
      </c>
      <c r="K54" s="82">
        <v>9.05</v>
      </c>
      <c r="L54" s="82">
        <v>9.44</v>
      </c>
      <c r="M54" s="54">
        <v>44</v>
      </c>
      <c r="N54" s="104">
        <f t="shared" si="1"/>
        <v>7.585</v>
      </c>
      <c r="O54" s="28"/>
      <c r="Q54" s="69" t="s">
        <v>121</v>
      </c>
      <c r="R54" s="27">
        <f>+'[1]Data 2'!$CJ$47</f>
        <v>8.03</v>
      </c>
      <c r="S54" s="28"/>
      <c r="T54" s="28"/>
      <c r="U54" s="70">
        <v>2.679</v>
      </c>
      <c r="V54" s="71"/>
      <c r="W54" s="72"/>
      <c r="X54" s="27">
        <v>1.384</v>
      </c>
      <c r="Y54" s="28"/>
      <c r="Z54" s="54"/>
    </row>
    <row r="55" spans="2:26" ht="15">
      <c r="B55" s="81" t="s">
        <v>129</v>
      </c>
      <c r="C55" s="82">
        <v>8.29</v>
      </c>
      <c r="D55" s="82">
        <v>8.21</v>
      </c>
      <c r="E55" s="82">
        <v>6.77</v>
      </c>
      <c r="F55" s="82">
        <v>6.64</v>
      </c>
      <c r="G55" s="82">
        <v>4.66</v>
      </c>
      <c r="H55" s="82">
        <v>4.5</v>
      </c>
      <c r="I55" s="82">
        <v>8.45</v>
      </c>
      <c r="J55" s="82">
        <v>7.68</v>
      </c>
      <c r="K55" s="82">
        <v>6.57</v>
      </c>
      <c r="L55" s="82">
        <v>6.47</v>
      </c>
      <c r="M55" s="54">
        <v>45</v>
      </c>
      <c r="N55" s="104">
        <f t="shared" si="1"/>
        <v>5.715</v>
      </c>
      <c r="O55" s="28"/>
      <c r="Q55" s="69" t="s">
        <v>129</v>
      </c>
      <c r="R55" s="27">
        <f>+'[1]Data 2'!$CL$47</f>
        <v>6.82</v>
      </c>
      <c r="S55" s="28"/>
      <c r="T55" s="28"/>
      <c r="U55" s="70">
        <v>2.679</v>
      </c>
      <c r="V55" s="71"/>
      <c r="W55" s="72"/>
      <c r="X55" s="27">
        <v>1.384</v>
      </c>
      <c r="Y55" s="28"/>
      <c r="Z55" s="54"/>
    </row>
    <row r="56" spans="2:26" ht="15.75" thickBot="1">
      <c r="B56" s="81" t="s">
        <v>88</v>
      </c>
      <c r="C56" s="67">
        <v>15.92</v>
      </c>
      <c r="D56" s="67">
        <v>15.1</v>
      </c>
      <c r="E56" s="67">
        <v>13.78</v>
      </c>
      <c r="F56" s="67">
        <v>13.19</v>
      </c>
      <c r="G56" s="67">
        <v>9.98</v>
      </c>
      <c r="H56" s="67">
        <v>9.59</v>
      </c>
      <c r="I56" s="67" t="s">
        <v>83</v>
      </c>
      <c r="J56" s="67" t="s">
        <v>83</v>
      </c>
      <c r="K56" s="67">
        <v>13.75</v>
      </c>
      <c r="L56" s="82">
        <v>13.09</v>
      </c>
      <c r="M56" s="54">
        <v>46</v>
      </c>
      <c r="N56" s="105">
        <f t="shared" si="1"/>
        <v>11.879999999999999</v>
      </c>
      <c r="O56" s="34"/>
      <c r="Q56" s="77" t="s">
        <v>88</v>
      </c>
      <c r="R56" s="33">
        <f>+'[1]Data 2'!$CN$47</f>
        <v>11.82</v>
      </c>
      <c r="S56" s="34"/>
      <c r="T56" s="34"/>
      <c r="U56" s="78">
        <v>2.679</v>
      </c>
      <c r="V56" s="79"/>
      <c r="W56" s="80"/>
      <c r="X56" s="33">
        <v>1.488</v>
      </c>
      <c r="Y56" s="34"/>
      <c r="Z56" s="59"/>
    </row>
    <row r="57" spans="2:26" ht="15">
      <c r="B57" s="81" t="s">
        <v>112</v>
      </c>
      <c r="C57" s="82">
        <v>9.87</v>
      </c>
      <c r="D57" s="82">
        <v>10.15</v>
      </c>
      <c r="E57" s="82">
        <v>7.62</v>
      </c>
      <c r="F57" s="82">
        <v>7.74</v>
      </c>
      <c r="G57" s="82">
        <v>6.52</v>
      </c>
      <c r="H57" s="82">
        <v>6.84</v>
      </c>
      <c r="I57" s="82">
        <v>7.67</v>
      </c>
      <c r="J57" s="82">
        <v>7.82</v>
      </c>
      <c r="K57" s="82">
        <v>8.51</v>
      </c>
      <c r="L57" s="82">
        <v>8.78</v>
      </c>
      <c r="M57" s="54">
        <v>47</v>
      </c>
      <c r="N57" s="103">
        <f t="shared" si="1"/>
        <v>7.07</v>
      </c>
      <c r="O57" s="24"/>
      <c r="Q57" s="99" t="s">
        <v>112</v>
      </c>
      <c r="R57" s="23">
        <f>+'[1]Data 2'!$CP$46</f>
        <v>10.31</v>
      </c>
      <c r="S57" s="24"/>
      <c r="T57" s="24"/>
      <c r="U57" s="63">
        <v>2.679</v>
      </c>
      <c r="V57" s="64"/>
      <c r="W57" s="65"/>
      <c r="X57" s="23">
        <v>1.384</v>
      </c>
      <c r="Y57" s="24"/>
      <c r="Z57" s="62"/>
    </row>
    <row r="58" spans="2:26" ht="15.75" thickBot="1">
      <c r="B58" s="81" t="s">
        <v>134</v>
      </c>
      <c r="C58" s="82">
        <v>8.04</v>
      </c>
      <c r="D58" s="82">
        <v>7.66</v>
      </c>
      <c r="E58" s="82">
        <v>7.49</v>
      </c>
      <c r="F58" s="82">
        <v>7.23</v>
      </c>
      <c r="G58" s="82">
        <v>5.88</v>
      </c>
      <c r="H58" s="82">
        <v>4.08</v>
      </c>
      <c r="I58" s="82">
        <v>8.58</v>
      </c>
      <c r="J58" s="82">
        <v>7.19</v>
      </c>
      <c r="K58" s="82">
        <v>7.33</v>
      </c>
      <c r="L58" s="82">
        <v>6.62</v>
      </c>
      <c r="M58" s="54">
        <v>48</v>
      </c>
      <c r="N58" s="104">
        <f t="shared" si="1"/>
        <v>6.6850000000000005</v>
      </c>
      <c r="O58" s="28"/>
      <c r="Q58" s="69" t="s">
        <v>134</v>
      </c>
      <c r="R58" s="27">
        <f>+'[1]Data 2'!$CR$47</f>
        <v>10.51</v>
      </c>
      <c r="S58" s="28"/>
      <c r="T58" s="28"/>
      <c r="U58" s="70">
        <v>2.679</v>
      </c>
      <c r="V58" s="71"/>
      <c r="W58" s="72"/>
      <c r="X58" s="27">
        <v>1.384</v>
      </c>
      <c r="Y58" s="28"/>
      <c r="Z58" s="54"/>
    </row>
    <row r="59" spans="2:24" ht="15">
      <c r="B59" s="81" t="s">
        <v>113</v>
      </c>
      <c r="C59" s="82">
        <v>8.88</v>
      </c>
      <c r="D59" s="82">
        <v>8.31</v>
      </c>
      <c r="E59" s="82">
        <v>7.87</v>
      </c>
      <c r="F59" s="82">
        <v>7.41</v>
      </c>
      <c r="G59" s="82">
        <v>5.96</v>
      </c>
      <c r="H59" s="82">
        <v>5.75</v>
      </c>
      <c r="I59" s="82">
        <v>9.29</v>
      </c>
      <c r="J59" s="82">
        <v>9.19</v>
      </c>
      <c r="K59" s="82">
        <v>7.68</v>
      </c>
      <c r="L59" s="82">
        <v>7.3</v>
      </c>
      <c r="M59" s="54">
        <v>49</v>
      </c>
      <c r="N59" s="103">
        <f t="shared" si="1"/>
        <v>6.915</v>
      </c>
      <c r="O59" s="24"/>
      <c r="Q59" s="83" t="s">
        <v>113</v>
      </c>
      <c r="R59" s="27">
        <f>+'[1]Data 2'!$CT$47</f>
        <v>10.31</v>
      </c>
      <c r="S59" s="28"/>
      <c r="T59" s="54"/>
      <c r="U59" s="100">
        <v>2.679</v>
      </c>
      <c r="V59" s="101"/>
      <c r="W59" s="101"/>
      <c r="X59">
        <v>1.384</v>
      </c>
    </row>
    <row r="60" spans="2:25" ht="15">
      <c r="B60" s="81" t="s">
        <v>96</v>
      </c>
      <c r="C60" s="67">
        <v>12.6</v>
      </c>
      <c r="D60" s="67">
        <v>12.06</v>
      </c>
      <c r="E60" s="67">
        <v>10.15</v>
      </c>
      <c r="F60" s="67">
        <v>9.69</v>
      </c>
      <c r="G60" s="67">
        <v>7.08</v>
      </c>
      <c r="H60" s="67">
        <v>6.48</v>
      </c>
      <c r="I60" s="67" t="s">
        <v>83</v>
      </c>
      <c r="J60" s="67" t="s">
        <v>83</v>
      </c>
      <c r="K60" s="67">
        <v>9.97</v>
      </c>
      <c r="L60" s="82">
        <v>9.44</v>
      </c>
      <c r="M60" s="54">
        <v>50</v>
      </c>
      <c r="N60" s="104">
        <f t="shared" si="1"/>
        <v>8.615</v>
      </c>
      <c r="O60" s="28"/>
      <c r="Q60" s="83" t="s">
        <v>96</v>
      </c>
      <c r="R60" s="27">
        <f>+'[1]Data 2'!$CV$47</f>
        <v>8.54</v>
      </c>
      <c r="S60" s="28"/>
      <c r="T60" s="54"/>
      <c r="U60" s="100">
        <v>2.679</v>
      </c>
      <c r="V60" s="71"/>
      <c r="W60" s="101"/>
      <c r="X60">
        <v>1.345</v>
      </c>
      <c r="Y60" s="28"/>
    </row>
    <row r="61" spans="2:25" ht="15.75" thickBot="1">
      <c r="B61" s="81" t="s">
        <v>130</v>
      </c>
      <c r="C61" s="82">
        <v>8.5</v>
      </c>
      <c r="D61" s="82">
        <v>8.22</v>
      </c>
      <c r="E61" s="82">
        <v>7.5</v>
      </c>
      <c r="F61" s="82">
        <v>7.29</v>
      </c>
      <c r="G61" s="82">
        <v>5.18</v>
      </c>
      <c r="H61" s="82">
        <v>4.97</v>
      </c>
      <c r="I61" s="82" t="s">
        <v>83</v>
      </c>
      <c r="J61" s="82" t="s">
        <v>83</v>
      </c>
      <c r="K61" s="82">
        <v>6.4</v>
      </c>
      <c r="L61" s="82">
        <v>6.18</v>
      </c>
      <c r="M61" s="54">
        <v>51</v>
      </c>
      <c r="N61" s="105">
        <f t="shared" si="1"/>
        <v>6.34</v>
      </c>
      <c r="O61" s="34"/>
      <c r="Q61" s="83" t="s">
        <v>130</v>
      </c>
      <c r="R61" s="27">
        <f>+'[1]Data 2'!$CX$47</f>
        <v>6.91</v>
      </c>
      <c r="S61" s="28"/>
      <c r="T61" s="54"/>
      <c r="U61" s="100">
        <v>2.679</v>
      </c>
      <c r="V61" s="71"/>
      <c r="W61" s="101"/>
      <c r="X61">
        <v>1.384</v>
      </c>
      <c r="Y61" s="28"/>
    </row>
    <row r="62" spans="2:20" ht="15.75" thickBot="1">
      <c r="B62" s="84" t="s">
        <v>137</v>
      </c>
      <c r="C62" s="85">
        <v>11.24</v>
      </c>
      <c r="D62" s="85">
        <v>10.88</v>
      </c>
      <c r="E62" s="85">
        <v>10.01</v>
      </c>
      <c r="F62" s="85">
        <v>9.87</v>
      </c>
      <c r="G62" s="85">
        <v>6.68</v>
      </c>
      <c r="H62" s="85">
        <v>6.53</v>
      </c>
      <c r="I62" s="85">
        <v>10.73</v>
      </c>
      <c r="J62" s="85">
        <v>10.69</v>
      </c>
      <c r="K62" s="85">
        <v>9.66</v>
      </c>
      <c r="L62" s="85">
        <v>9.47</v>
      </c>
      <c r="N62" s="106">
        <f>(+G62+E62)/2</f>
        <v>8.344999999999999</v>
      </c>
      <c r="O62" s="86"/>
      <c r="P62" s="86"/>
      <c r="Q62" s="87" t="s">
        <v>137</v>
      </c>
      <c r="R62" s="33">
        <f>+'[1]Data 2'!$CZ$47</f>
        <v>9.15</v>
      </c>
      <c r="S62" s="34"/>
      <c r="T62" s="59"/>
    </row>
    <row r="63" spans="2:26" ht="15">
      <c r="B63" s="155" t="s">
        <v>138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6"/>
      <c r="N63" s="4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</sheetData>
  <sheetProtection/>
  <mergeCells count="14">
    <mergeCell ref="G5:H7"/>
    <mergeCell ref="I5:J7"/>
    <mergeCell ref="K5:L7"/>
    <mergeCell ref="N5:P5"/>
    <mergeCell ref="B63:L63"/>
    <mergeCell ref="R5:T5"/>
    <mergeCell ref="C5:D7"/>
    <mergeCell ref="E5:F7"/>
    <mergeCell ref="U5:W5"/>
    <mergeCell ref="X5:Z5"/>
    <mergeCell ref="N6:P6"/>
    <mergeCell ref="R6:T6"/>
    <mergeCell ref="U6:W6"/>
    <mergeCell ref="X6:Z6"/>
  </mergeCells>
  <hyperlinks>
    <hyperlink ref="I5" r:id="rId1" display="_ftn1"/>
    <hyperlink ref="B63" r:id="rId2" display="_ftnref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25"/>
  <sheetViews>
    <sheetView zoomScalePageLayoutView="0" workbookViewId="0" topLeftCell="A5">
      <selection activeCell="B12" sqref="B12"/>
    </sheetView>
  </sheetViews>
  <sheetFormatPr defaultColWidth="9.140625" defaultRowHeight="15"/>
  <cols>
    <col min="2" max="2" width="26.00390625" style="0" bestFit="1" customWidth="1"/>
    <col min="4" max="4" width="40.28125" style="0" bestFit="1" customWidth="1"/>
    <col min="5" max="5" width="27.00390625" style="0" customWidth="1"/>
  </cols>
  <sheetData>
    <row r="2" ht="15">
      <c r="B2" t="s">
        <v>43</v>
      </c>
    </row>
    <row r="3" spans="2:5" ht="15">
      <c r="B3" t="s">
        <v>42</v>
      </c>
      <c r="D3" t="s">
        <v>26</v>
      </c>
      <c r="E3" s="6" t="s">
        <v>28</v>
      </c>
    </row>
    <row r="4" spans="2:4" ht="180">
      <c r="B4" s="6" t="s">
        <v>25</v>
      </c>
      <c r="D4" s="6" t="s">
        <v>27</v>
      </c>
    </row>
    <row r="8" spans="2:3" ht="15">
      <c r="B8" t="s">
        <v>23</v>
      </c>
      <c r="C8">
        <f>(+'Door Calculations'!F7*'Door Calculations'!F8*'Door Calculations'!F10+60*'Door Calculations'!F9)/(3600*24)</f>
        <v>0.1388888888888889</v>
      </c>
    </row>
    <row r="9" spans="2:3" ht="15">
      <c r="B9" t="s">
        <v>24</v>
      </c>
      <c r="C9">
        <v>0.8</v>
      </c>
    </row>
    <row r="11" spans="2:5" ht="15">
      <c r="B11" s="6" t="s">
        <v>203</v>
      </c>
      <c r="D11" s="1" t="s">
        <v>22</v>
      </c>
      <c r="E11" s="1" t="s">
        <v>29</v>
      </c>
    </row>
    <row r="12" spans="2:5" ht="15">
      <c r="B12" s="13">
        <f>D12*C8*C9*('Door Calculations'!F11)*D15</f>
        <v>20656.251457623002</v>
      </c>
      <c r="D12" s="13">
        <f>795.6*'Door Calculations'!F5*'Door Calculations'!F6*('Moist Air Properties'!K31-'Moist Air Properties'!K30)*'Moist Air Properties'!L30*(1-'Moist Air Properties'!L31/'Moist Air Properties'!L30)^0.5*(32.174*'Door Calculations'!F5)^0.5*E12</f>
        <v>198093.97192654683</v>
      </c>
      <c r="E12" s="1">
        <f>(2/(1+('Moist Air Properties'!L30/'Moist Air Properties'!L31)^(1/3)))^1.5</f>
        <v>0.9643005269959016</v>
      </c>
    </row>
    <row r="14" ht="15">
      <c r="D14" t="s">
        <v>202</v>
      </c>
    </row>
    <row r="15" ht="15">
      <c r="D15">
        <f>VLOOKUP('Door Calculations'!H12,'State ambient adjustment'!A5:N55,14)</f>
        <v>1.0427501279686757</v>
      </c>
    </row>
    <row r="25" spans="4:14" ht="15">
      <c r="D25" s="1"/>
      <c r="E25" s="3"/>
      <c r="F25" s="1"/>
      <c r="G25" s="1"/>
      <c r="H25" s="11"/>
      <c r="I25" s="14"/>
      <c r="J25" s="11"/>
      <c r="K25" s="11"/>
      <c r="L25" s="1"/>
      <c r="M25" s="1"/>
      <c r="N25" s="1"/>
    </row>
    <row r="26" spans="4:14" ht="15">
      <c r="D26" s="1"/>
      <c r="E26" s="3"/>
      <c r="F26" s="1"/>
      <c r="G26" s="1"/>
      <c r="H26" s="11"/>
      <c r="I26" s="14"/>
      <c r="J26" s="11"/>
      <c r="K26" s="11"/>
      <c r="L26" s="1"/>
      <c r="M26" s="1"/>
      <c r="N26" s="1"/>
    </row>
    <row r="27" spans="4:14" ht="15.75" thickBot="1">
      <c r="D27" s="1"/>
      <c r="E27" s="4" t="s">
        <v>16</v>
      </c>
      <c r="F27" s="7">
        <f>+'Door Calculations'!F4/(1+(1-'Door Calculations'!F4)*E31/0.621945)</f>
        <v>0.4856479131690938</v>
      </c>
      <c r="G27" s="8">
        <f>+'Door Calculations'!G4/(1+(1-'Door Calculations'!G4)*E31/0.621945)</f>
        <v>0.8947118143412705</v>
      </c>
      <c r="H27" s="11"/>
      <c r="I27" s="14"/>
      <c r="J27" s="11"/>
      <c r="K27" s="11"/>
      <c r="L27" s="1"/>
      <c r="M27" s="1"/>
      <c r="N27" s="1"/>
    </row>
    <row r="28" spans="4:14" ht="15.75" thickBot="1">
      <c r="D28" s="163" t="s">
        <v>44</v>
      </c>
      <c r="E28" s="164"/>
      <c r="F28" s="164"/>
      <c r="G28" s="164"/>
      <c r="H28" s="164"/>
      <c r="I28" s="164"/>
      <c r="J28" s="164"/>
      <c r="K28" s="165"/>
      <c r="L28" s="19" t="s">
        <v>45</v>
      </c>
      <c r="M28" s="19"/>
      <c r="N28" s="19"/>
    </row>
    <row r="29" spans="4:14" ht="15">
      <c r="D29" s="1"/>
      <c r="E29" s="3"/>
      <c r="F29" s="1"/>
      <c r="G29" s="1"/>
      <c r="H29" s="10" t="s">
        <v>17</v>
      </c>
      <c r="I29" s="9"/>
      <c r="J29" s="1"/>
      <c r="K29" s="10" t="s">
        <v>18</v>
      </c>
      <c r="L29" s="12" t="s">
        <v>21</v>
      </c>
      <c r="M29" s="1"/>
      <c r="N29" s="1"/>
    </row>
    <row r="30" spans="3:14" ht="15">
      <c r="C30" s="107" t="s">
        <v>19</v>
      </c>
      <c r="D30" s="1">
        <f>+'Door Calculations'!G3</f>
        <v>32</v>
      </c>
      <c r="E30" s="5">
        <f>VLOOKUP('Door Calculations'!G3,D34:N225,2)</f>
        <v>0.00379</v>
      </c>
      <c r="F30" s="1">
        <f>VLOOKUP('Door Calculations'!G3,D34:N225,3)</f>
        <v>12.3877</v>
      </c>
      <c r="G30" s="1">
        <f>VLOOKUP('Door Calculations'!G3,D34:N225,4)</f>
        <v>0.0753</v>
      </c>
      <c r="H30" s="21">
        <f>+F30+G30*$G27</f>
        <v>12.455071799619898</v>
      </c>
      <c r="I30" s="9">
        <f>VLOOKUP('Door Calculations'!G3,D34:N225,6)</f>
        <v>7.686</v>
      </c>
      <c r="J30" s="1">
        <f>VLOOKUP('Door Calculations'!G3,D34:N225,7)</f>
        <v>4.073</v>
      </c>
      <c r="K30" s="21">
        <f>I30+J30*$G27</f>
        <v>11.330161219811995</v>
      </c>
      <c r="L30" s="21">
        <f>1/H30</f>
        <v>0.08028857770458761</v>
      </c>
      <c r="M30" s="1"/>
      <c r="N30" s="1"/>
    </row>
    <row r="31" spans="3:14" ht="15.75" thickBot="1">
      <c r="C31" s="107" t="s">
        <v>20</v>
      </c>
      <c r="D31" s="1">
        <f>+'Door Calculations'!F3</f>
        <v>95</v>
      </c>
      <c r="E31" s="5">
        <f>VLOOKUP('Door Calculations'!F3,D34:N225,2)</f>
        <v>0.03676</v>
      </c>
      <c r="F31" s="1">
        <f>VLOOKUP('Door Calculations'!F3,D34:N225,3)</f>
        <v>13.98</v>
      </c>
      <c r="G31" s="1">
        <f>VLOOKUP('Door Calculations'!F3,D34:N225,4)</f>
        <v>0.823</v>
      </c>
      <c r="H31" s="22">
        <f>+F31+G31*$F27</f>
        <v>14.379688232538165</v>
      </c>
      <c r="I31" s="9">
        <f>VLOOKUP('Door Calculations'!F3,D34:N225,6)</f>
        <v>22.825</v>
      </c>
      <c r="J31" s="1">
        <f>VLOOKUP('Door Calculations'!F3,D34:N225,7)</f>
        <v>40.518</v>
      </c>
      <c r="K31" s="22">
        <f>+I31+J31*$F27</f>
        <v>42.502482145785336</v>
      </c>
      <c r="L31" s="22">
        <f>1/H31</f>
        <v>0.06954253693325656</v>
      </c>
      <c r="M31" s="1"/>
      <c r="N31" s="1"/>
    </row>
    <row r="32" spans="4:14" ht="15.75" thickBot="1">
      <c r="D32" s="1"/>
      <c r="E32" s="1"/>
      <c r="F32" s="1"/>
      <c r="G32" s="1"/>
      <c r="H32" s="1"/>
      <c r="I32" s="9"/>
      <c r="J32" s="1"/>
      <c r="K32" s="1"/>
      <c r="L32" s="1"/>
      <c r="M32" s="1"/>
      <c r="N32" s="1"/>
    </row>
    <row r="33" spans="4:14" ht="30.75" thickBot="1">
      <c r="D33" s="20" t="s">
        <v>0</v>
      </c>
      <c r="E33" s="20" t="s">
        <v>2</v>
      </c>
      <c r="F33" s="160" t="s">
        <v>12</v>
      </c>
      <c r="G33" s="161"/>
      <c r="H33" s="162"/>
      <c r="I33" s="160" t="s">
        <v>13</v>
      </c>
      <c r="J33" s="161"/>
      <c r="K33" s="162"/>
      <c r="L33" s="160" t="s">
        <v>14</v>
      </c>
      <c r="M33" s="162"/>
      <c r="N33" s="20" t="s">
        <v>0</v>
      </c>
    </row>
    <row r="34" spans="4:14" ht="15">
      <c r="D34" s="1" t="s">
        <v>1</v>
      </c>
      <c r="E34" s="1" t="s">
        <v>3</v>
      </c>
      <c r="F34" s="1" t="s">
        <v>4</v>
      </c>
      <c r="G34" s="1" t="s">
        <v>5</v>
      </c>
      <c r="H34" s="1" t="s">
        <v>6</v>
      </c>
      <c r="I34" s="9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</v>
      </c>
    </row>
    <row r="35" spans="4:14" ht="15">
      <c r="D35" s="16">
        <v>-60</v>
      </c>
      <c r="E35" s="1">
        <v>2.12E-05</v>
      </c>
      <c r="F35" s="1">
        <v>10.06</v>
      </c>
      <c r="G35" s="1">
        <v>0</v>
      </c>
      <c r="H35" s="1">
        <v>10.06</v>
      </c>
      <c r="I35" s="15">
        <v>-14.412</v>
      </c>
      <c r="J35" s="1">
        <v>0.022</v>
      </c>
      <c r="K35" s="1">
        <v>-14.39</v>
      </c>
      <c r="L35" s="1">
        <v>-0.0336</v>
      </c>
      <c r="M35" s="1">
        <v>-0.03354</v>
      </c>
      <c r="N35" s="1">
        <v>-60</v>
      </c>
    </row>
    <row r="36" spans="4:14" ht="15">
      <c r="D36" s="16">
        <v>-59</v>
      </c>
      <c r="E36" s="1">
        <v>2.27E-05</v>
      </c>
      <c r="F36" s="1">
        <v>10.085</v>
      </c>
      <c r="G36" s="1">
        <v>0</v>
      </c>
      <c r="H36" s="1">
        <v>10.085</v>
      </c>
      <c r="I36" s="9">
        <v>-14.171</v>
      </c>
      <c r="J36" s="1">
        <v>0.023</v>
      </c>
      <c r="K36" s="1">
        <v>-14.148</v>
      </c>
      <c r="L36" s="1">
        <v>-0.033</v>
      </c>
      <c r="M36" s="1">
        <v>-0.03293</v>
      </c>
      <c r="N36" s="1">
        <v>-59</v>
      </c>
    </row>
    <row r="37" spans="4:14" ht="15">
      <c r="D37" s="16">
        <v>-58</v>
      </c>
      <c r="E37" s="1">
        <v>2.43E-05</v>
      </c>
      <c r="F37" s="1">
        <v>10.11</v>
      </c>
      <c r="G37" s="1">
        <v>0</v>
      </c>
      <c r="H37" s="1">
        <v>10.111</v>
      </c>
      <c r="I37" s="9">
        <v>-13.931</v>
      </c>
      <c r="J37" s="1">
        <v>0.025</v>
      </c>
      <c r="K37" s="1">
        <v>-13.906</v>
      </c>
      <c r="L37" s="1">
        <v>-0.0324</v>
      </c>
      <c r="M37" s="1">
        <v>-0.03233</v>
      </c>
      <c r="N37" s="1">
        <v>-58</v>
      </c>
    </row>
    <row r="38" spans="4:14" ht="15">
      <c r="D38" s="16">
        <v>-57</v>
      </c>
      <c r="E38" s="1">
        <v>2.6E-05</v>
      </c>
      <c r="F38" s="1">
        <v>10.136</v>
      </c>
      <c r="G38" s="1">
        <v>0</v>
      </c>
      <c r="H38" s="1">
        <v>10.136</v>
      </c>
      <c r="I38" s="9">
        <v>-13.691</v>
      </c>
      <c r="J38" s="1">
        <v>0.027</v>
      </c>
      <c r="K38" s="1">
        <v>-13.664</v>
      </c>
      <c r="L38" s="1">
        <v>-0.0318</v>
      </c>
      <c r="M38" s="1">
        <v>-0.03173</v>
      </c>
      <c r="N38" s="1">
        <v>-57</v>
      </c>
    </row>
    <row r="39" spans="4:14" ht="15">
      <c r="D39" s="16">
        <v>-56</v>
      </c>
      <c r="E39" s="1">
        <v>2.79E-05</v>
      </c>
      <c r="F39" s="1">
        <v>10.161</v>
      </c>
      <c r="G39" s="1">
        <v>0</v>
      </c>
      <c r="H39" s="1">
        <v>10.161</v>
      </c>
      <c r="I39" s="9">
        <v>-13.451</v>
      </c>
      <c r="J39" s="1">
        <v>0.029</v>
      </c>
      <c r="K39" s="1">
        <v>-13.422</v>
      </c>
      <c r="L39" s="1">
        <v>-0.0312</v>
      </c>
      <c r="M39" s="1">
        <v>-0.03113</v>
      </c>
      <c r="N39" s="1">
        <v>-56</v>
      </c>
    </row>
    <row r="40" spans="4:14" ht="15">
      <c r="D40" s="16">
        <v>-55</v>
      </c>
      <c r="E40" s="1">
        <v>2.98E-05</v>
      </c>
      <c r="F40" s="1">
        <v>10.186</v>
      </c>
      <c r="G40" s="1">
        <v>0</v>
      </c>
      <c r="H40" s="1">
        <v>10.187</v>
      </c>
      <c r="I40" s="9">
        <v>-13.21</v>
      </c>
      <c r="J40" s="1">
        <v>0.031</v>
      </c>
      <c r="K40" s="1">
        <v>-13.18</v>
      </c>
      <c r="L40" s="1">
        <v>-0.03061</v>
      </c>
      <c r="M40" s="1">
        <v>-0.03053</v>
      </c>
      <c r="N40" s="1">
        <v>-55</v>
      </c>
    </row>
    <row r="41" spans="4:14" ht="15">
      <c r="D41" s="16">
        <v>-54</v>
      </c>
      <c r="E41" s="1">
        <v>3.19E-05</v>
      </c>
      <c r="F41" s="1">
        <v>10.212</v>
      </c>
      <c r="G41" s="1">
        <v>0.001</v>
      </c>
      <c r="H41" s="1">
        <v>10.212</v>
      </c>
      <c r="I41" s="9">
        <v>-12.97</v>
      </c>
      <c r="J41" s="1">
        <v>0.033</v>
      </c>
      <c r="K41" s="1">
        <v>-12.937</v>
      </c>
      <c r="L41" s="1">
        <v>-0.03002</v>
      </c>
      <c r="M41" s="1">
        <v>-0.02993</v>
      </c>
      <c r="N41" s="1">
        <v>-54</v>
      </c>
    </row>
    <row r="42" spans="4:14" ht="15">
      <c r="D42" s="16">
        <v>-53</v>
      </c>
      <c r="E42" s="1">
        <v>3.41E-05</v>
      </c>
      <c r="F42" s="1">
        <v>10.237</v>
      </c>
      <c r="G42" s="1">
        <v>0.001</v>
      </c>
      <c r="H42" s="1">
        <v>10.237</v>
      </c>
      <c r="I42" s="9">
        <v>-12.73</v>
      </c>
      <c r="J42" s="1">
        <v>0.035</v>
      </c>
      <c r="K42" s="1">
        <v>-12.695</v>
      </c>
      <c r="L42" s="1">
        <v>-0.02942</v>
      </c>
      <c r="M42" s="1">
        <v>-0.02933</v>
      </c>
      <c r="N42" s="1">
        <v>-53</v>
      </c>
    </row>
    <row r="43" spans="4:14" ht="15">
      <c r="D43" s="16">
        <v>-52</v>
      </c>
      <c r="E43" s="1">
        <v>3.65E-05</v>
      </c>
      <c r="F43" s="1">
        <v>10.262</v>
      </c>
      <c r="G43" s="1">
        <v>0.001</v>
      </c>
      <c r="H43" s="1">
        <v>10.263</v>
      </c>
      <c r="I43" s="9">
        <v>-12.49</v>
      </c>
      <c r="J43" s="1">
        <v>0.038</v>
      </c>
      <c r="K43" s="1">
        <v>-12.452</v>
      </c>
      <c r="L43" s="1">
        <v>-0.02883</v>
      </c>
      <c r="M43" s="1">
        <v>-0.02874</v>
      </c>
      <c r="N43" s="1">
        <v>-52</v>
      </c>
    </row>
    <row r="44" spans="4:14" ht="15">
      <c r="D44" s="16">
        <v>-51</v>
      </c>
      <c r="E44" s="1">
        <v>3.9E-05</v>
      </c>
      <c r="F44" s="1">
        <v>10.288</v>
      </c>
      <c r="G44" s="1">
        <v>0.001</v>
      </c>
      <c r="H44" s="1">
        <v>10.288</v>
      </c>
      <c r="I44" s="15">
        <v>-12.249</v>
      </c>
      <c r="J44" s="1">
        <v>0.04</v>
      </c>
      <c r="K44" s="1">
        <v>-12.209</v>
      </c>
      <c r="L44" s="1">
        <v>-0.02825</v>
      </c>
      <c r="M44" s="1">
        <v>-0.02814</v>
      </c>
      <c r="N44" s="1">
        <v>-51</v>
      </c>
    </row>
    <row r="45" spans="4:14" ht="15">
      <c r="D45" s="16">
        <v>-50</v>
      </c>
      <c r="E45" s="1">
        <v>4.16E-05</v>
      </c>
      <c r="F45" s="1">
        <v>10.313</v>
      </c>
      <c r="G45" s="1">
        <v>0.001</v>
      </c>
      <c r="H45" s="1">
        <v>10.314</v>
      </c>
      <c r="I45" s="9">
        <v>-12.009</v>
      </c>
      <c r="J45" s="1">
        <v>0.043</v>
      </c>
      <c r="K45" s="1">
        <v>-11.966</v>
      </c>
      <c r="L45" s="1">
        <v>-0.02766</v>
      </c>
      <c r="M45" s="1">
        <v>-0.02755</v>
      </c>
      <c r="N45" s="1">
        <v>-50</v>
      </c>
    </row>
    <row r="46" spans="4:14" ht="15">
      <c r="D46" s="16">
        <v>-49</v>
      </c>
      <c r="E46" s="1">
        <v>4.45E-05</v>
      </c>
      <c r="F46" s="1">
        <v>10.338</v>
      </c>
      <c r="G46" s="1">
        <v>0.001</v>
      </c>
      <c r="H46" s="1">
        <v>10.339</v>
      </c>
      <c r="I46" s="9">
        <v>-11.769</v>
      </c>
      <c r="J46" s="1">
        <v>0.046</v>
      </c>
      <c r="K46" s="1">
        <v>-11.723</v>
      </c>
      <c r="L46" s="1">
        <v>-0.02707</v>
      </c>
      <c r="M46" s="1">
        <v>-0.02695</v>
      </c>
      <c r="N46" s="1">
        <v>-49</v>
      </c>
    </row>
    <row r="47" spans="4:14" ht="15">
      <c r="D47" s="16">
        <v>-48</v>
      </c>
      <c r="E47" s="1">
        <v>4.75E-05</v>
      </c>
      <c r="F47" s="1">
        <v>10.364</v>
      </c>
      <c r="G47" s="1">
        <v>0.001</v>
      </c>
      <c r="H47" s="1">
        <v>10.364</v>
      </c>
      <c r="I47" s="9">
        <v>-11.529</v>
      </c>
      <c r="J47" s="1">
        <v>0.049</v>
      </c>
      <c r="K47" s="1">
        <v>-11.479</v>
      </c>
      <c r="L47" s="1">
        <v>-0.02649</v>
      </c>
      <c r="M47" s="1">
        <v>-0.02636</v>
      </c>
      <c r="N47" s="1">
        <v>-48</v>
      </c>
    </row>
    <row r="48" spans="4:14" ht="15">
      <c r="D48" s="16">
        <v>-47</v>
      </c>
      <c r="E48" s="1">
        <v>5.07E-05</v>
      </c>
      <c r="F48" s="1">
        <v>10.389</v>
      </c>
      <c r="G48" s="1">
        <v>0.001</v>
      </c>
      <c r="H48" s="1">
        <v>10.39</v>
      </c>
      <c r="I48" s="9">
        <v>-11.289</v>
      </c>
      <c r="J48" s="1">
        <v>0.053</v>
      </c>
      <c r="K48" s="1">
        <v>-11.236</v>
      </c>
      <c r="L48" s="1">
        <v>-0.02591</v>
      </c>
      <c r="M48" s="1">
        <v>-0.02577</v>
      </c>
      <c r="N48" s="1">
        <v>-47</v>
      </c>
    </row>
    <row r="49" spans="4:14" ht="15">
      <c r="D49" s="16">
        <v>-46</v>
      </c>
      <c r="E49" s="1">
        <v>5.41E-05</v>
      </c>
      <c r="F49" s="1">
        <v>10.414</v>
      </c>
      <c r="G49" s="1">
        <v>0.001</v>
      </c>
      <c r="H49" s="1">
        <v>10.415</v>
      </c>
      <c r="I49" s="9">
        <v>-11.048</v>
      </c>
      <c r="J49" s="1">
        <v>0.056</v>
      </c>
      <c r="K49" s="1">
        <v>-10.992</v>
      </c>
      <c r="L49" s="1">
        <v>-0.02532</v>
      </c>
      <c r="M49" s="1">
        <v>-0.02518</v>
      </c>
      <c r="N49" s="1">
        <v>-46</v>
      </c>
    </row>
    <row r="50" spans="4:14" ht="15">
      <c r="D50" s="16">
        <v>-45</v>
      </c>
      <c r="E50" s="1">
        <v>5.77E-05</v>
      </c>
      <c r="F50" s="1">
        <v>10.439</v>
      </c>
      <c r="G50" s="1">
        <v>0.001</v>
      </c>
      <c r="H50" s="1">
        <v>10.44</v>
      </c>
      <c r="I50" s="9">
        <v>-10.808</v>
      </c>
      <c r="J50" s="1">
        <v>0.06</v>
      </c>
      <c r="K50" s="1">
        <v>-10.748</v>
      </c>
      <c r="L50" s="1">
        <v>-0.02474</v>
      </c>
      <c r="M50" s="1">
        <v>-0.02459</v>
      </c>
      <c r="N50" s="1">
        <v>-45</v>
      </c>
    </row>
    <row r="51" spans="4:14" ht="15">
      <c r="D51" s="16">
        <v>-44</v>
      </c>
      <c r="E51" s="1">
        <v>6.15E-05</v>
      </c>
      <c r="F51" s="1">
        <v>10.465</v>
      </c>
      <c r="G51" s="1">
        <v>0.001</v>
      </c>
      <c r="H51" s="1">
        <v>10.466</v>
      </c>
      <c r="I51" s="9">
        <v>-10.568</v>
      </c>
      <c r="J51" s="1">
        <v>0.064</v>
      </c>
      <c r="K51" s="1">
        <v>-10.504</v>
      </c>
      <c r="L51" s="1">
        <v>-0.02417</v>
      </c>
      <c r="M51" s="1">
        <v>-0.024</v>
      </c>
      <c r="N51" s="1">
        <v>-44</v>
      </c>
    </row>
    <row r="52" spans="4:14" ht="15">
      <c r="D52" s="16">
        <v>-43</v>
      </c>
      <c r="E52" s="1">
        <v>6.56E-05</v>
      </c>
      <c r="F52" s="1">
        <v>10.49</v>
      </c>
      <c r="G52" s="1">
        <v>0.001</v>
      </c>
      <c r="H52" s="1">
        <v>10.491</v>
      </c>
      <c r="I52" s="9">
        <v>-10.328</v>
      </c>
      <c r="J52" s="1">
        <v>0.068</v>
      </c>
      <c r="K52" s="1">
        <v>-10.259</v>
      </c>
      <c r="L52" s="1">
        <v>-0.02359</v>
      </c>
      <c r="M52" s="1">
        <v>-0.02341</v>
      </c>
      <c r="N52" s="1">
        <v>-43</v>
      </c>
    </row>
    <row r="53" spans="4:14" ht="15">
      <c r="D53" s="16">
        <v>-42</v>
      </c>
      <c r="E53" s="1">
        <v>6.99E-05</v>
      </c>
      <c r="F53" s="1">
        <v>10.515</v>
      </c>
      <c r="G53" s="1">
        <v>0.001</v>
      </c>
      <c r="H53" s="1">
        <v>10.517</v>
      </c>
      <c r="I53" s="9">
        <v>-10.087</v>
      </c>
      <c r="J53" s="1">
        <v>0.073</v>
      </c>
      <c r="K53" s="1">
        <v>-10.015</v>
      </c>
      <c r="L53" s="1">
        <v>-0.02301</v>
      </c>
      <c r="M53" s="1">
        <v>-0.02283</v>
      </c>
      <c r="N53" s="1">
        <v>-42</v>
      </c>
    </row>
    <row r="54" spans="4:14" ht="15">
      <c r="D54" s="16">
        <v>-41</v>
      </c>
      <c r="E54" s="1">
        <v>7.44E-05</v>
      </c>
      <c r="F54" s="1">
        <v>10.541</v>
      </c>
      <c r="G54" s="1">
        <v>0.001</v>
      </c>
      <c r="H54" s="1">
        <v>10.542</v>
      </c>
      <c r="I54" s="9">
        <v>-9.847</v>
      </c>
      <c r="J54" s="1">
        <v>0.078</v>
      </c>
      <c r="K54" s="1">
        <v>-9.77</v>
      </c>
      <c r="L54" s="1">
        <v>-0.02244</v>
      </c>
      <c r="M54" s="1">
        <v>-0.02224</v>
      </c>
      <c r="N54" s="1">
        <v>-41</v>
      </c>
    </row>
    <row r="55" spans="4:14" ht="15">
      <c r="D55" s="16">
        <v>-40</v>
      </c>
      <c r="E55" s="1">
        <v>7.93E-05</v>
      </c>
      <c r="F55" s="1">
        <v>10.566</v>
      </c>
      <c r="G55" s="1">
        <v>0.001</v>
      </c>
      <c r="H55" s="1">
        <v>10.567</v>
      </c>
      <c r="I55" s="9">
        <v>-9.607</v>
      </c>
      <c r="J55" s="1">
        <v>0.083</v>
      </c>
      <c r="K55" s="1">
        <v>-9.524</v>
      </c>
      <c r="L55" s="1">
        <v>-0.02187</v>
      </c>
      <c r="M55" s="1">
        <v>-0.02166</v>
      </c>
      <c r="N55" s="1">
        <v>-40</v>
      </c>
    </row>
    <row r="56" spans="4:14" ht="15">
      <c r="D56" s="16">
        <v>-39</v>
      </c>
      <c r="E56" s="1">
        <v>8.44E-05</v>
      </c>
      <c r="F56" s="1">
        <v>10.591</v>
      </c>
      <c r="G56" s="1">
        <v>0.001</v>
      </c>
      <c r="H56" s="1">
        <v>10.593</v>
      </c>
      <c r="I56" s="9">
        <v>-9.367</v>
      </c>
      <c r="J56" s="1">
        <v>0.088</v>
      </c>
      <c r="K56" s="1">
        <v>-9.279</v>
      </c>
      <c r="L56" s="1">
        <v>-0.02129</v>
      </c>
      <c r="M56" s="1">
        <v>-0.02107</v>
      </c>
      <c r="N56" s="1">
        <v>-39</v>
      </c>
    </row>
    <row r="57" spans="4:14" ht="15">
      <c r="D57" s="16">
        <v>-38</v>
      </c>
      <c r="E57" s="1">
        <v>8.98E-05</v>
      </c>
      <c r="F57" s="1">
        <v>10.617</v>
      </c>
      <c r="G57" s="1">
        <v>0.002</v>
      </c>
      <c r="H57" s="1">
        <v>10.618</v>
      </c>
      <c r="I57" s="9">
        <v>-9.127</v>
      </c>
      <c r="J57" s="1">
        <v>0.094</v>
      </c>
      <c r="K57" s="1">
        <v>-9.033</v>
      </c>
      <c r="L57" s="1">
        <v>-0.02072</v>
      </c>
      <c r="M57" s="1">
        <v>-0.02049</v>
      </c>
      <c r="N57" s="1">
        <v>-38</v>
      </c>
    </row>
    <row r="58" spans="4:14" ht="15">
      <c r="D58" s="16">
        <v>-37</v>
      </c>
      <c r="E58" s="1">
        <v>9.56E-05</v>
      </c>
      <c r="F58" s="1">
        <v>10.642</v>
      </c>
      <c r="G58" s="1">
        <v>0.002</v>
      </c>
      <c r="H58" s="1">
        <v>10.644</v>
      </c>
      <c r="I58" s="9">
        <v>-8.886</v>
      </c>
      <c r="J58" s="1">
        <v>0.1</v>
      </c>
      <c r="K58" s="1">
        <v>-8.787</v>
      </c>
      <c r="L58" s="1">
        <v>-0.02015</v>
      </c>
      <c r="M58" s="1">
        <v>-0.0199</v>
      </c>
      <c r="N58" s="1">
        <v>-37</v>
      </c>
    </row>
    <row r="59" spans="4:14" ht="15">
      <c r="D59" s="16">
        <v>-36</v>
      </c>
      <c r="E59" s="1">
        <v>0.0001017</v>
      </c>
      <c r="F59" s="1">
        <v>10.667</v>
      </c>
      <c r="G59" s="1">
        <v>0.002</v>
      </c>
      <c r="H59" s="1">
        <v>10.669</v>
      </c>
      <c r="I59" s="9">
        <v>-8.646</v>
      </c>
      <c r="J59" s="1">
        <v>0.106</v>
      </c>
      <c r="K59" s="1">
        <v>-8.54</v>
      </c>
      <c r="L59" s="1">
        <v>-0.01959</v>
      </c>
      <c r="M59" s="1">
        <v>-0.01932</v>
      </c>
      <c r="N59" s="1">
        <v>-36</v>
      </c>
    </row>
    <row r="60" spans="4:14" ht="15">
      <c r="D60" s="16">
        <v>-35</v>
      </c>
      <c r="E60" s="1">
        <v>0.0001081</v>
      </c>
      <c r="F60" s="1">
        <v>10.693</v>
      </c>
      <c r="G60" s="1">
        <v>0.002</v>
      </c>
      <c r="H60" s="1">
        <v>10.695</v>
      </c>
      <c r="I60" s="9">
        <v>-8.406</v>
      </c>
      <c r="J60" s="1">
        <v>0.113</v>
      </c>
      <c r="K60" s="1">
        <v>-8.293</v>
      </c>
      <c r="L60" s="1">
        <v>-0.01902</v>
      </c>
      <c r="M60" s="1">
        <v>-0.01874</v>
      </c>
      <c r="N60" s="1">
        <v>-35</v>
      </c>
    </row>
    <row r="61" spans="4:14" ht="15">
      <c r="D61" s="16">
        <v>-34</v>
      </c>
      <c r="E61" s="1">
        <v>0.000115</v>
      </c>
      <c r="F61" s="1">
        <v>10.718</v>
      </c>
      <c r="G61" s="1">
        <v>0.002</v>
      </c>
      <c r="H61" s="1">
        <v>10.72</v>
      </c>
      <c r="I61" s="9">
        <v>-8.166</v>
      </c>
      <c r="J61" s="1">
        <v>0.12</v>
      </c>
      <c r="K61" s="1">
        <v>-8.046</v>
      </c>
      <c r="L61" s="1">
        <v>-0.01846</v>
      </c>
      <c r="M61" s="1">
        <v>-0.01816</v>
      </c>
      <c r="N61" s="1">
        <v>-34</v>
      </c>
    </row>
    <row r="62" spans="4:14" ht="15">
      <c r="D62" s="16">
        <v>-33</v>
      </c>
      <c r="E62" s="1">
        <v>0.0001222</v>
      </c>
      <c r="F62" s="1">
        <v>10.743</v>
      </c>
      <c r="G62" s="1">
        <v>0.002</v>
      </c>
      <c r="H62" s="1">
        <v>10.745</v>
      </c>
      <c r="I62" s="9">
        <v>-7.926</v>
      </c>
      <c r="J62" s="1">
        <v>0.128</v>
      </c>
      <c r="K62" s="1">
        <v>-7.798</v>
      </c>
      <c r="L62" s="1">
        <v>-0.01789</v>
      </c>
      <c r="M62" s="1">
        <v>-0.01757</v>
      </c>
      <c r="N62" s="1">
        <v>-33</v>
      </c>
    </row>
    <row r="63" spans="4:14" ht="15">
      <c r="D63" s="16">
        <v>-32</v>
      </c>
      <c r="E63" s="1">
        <v>0.0001298</v>
      </c>
      <c r="F63" s="1">
        <v>10.769</v>
      </c>
      <c r="G63" s="1">
        <v>0.002</v>
      </c>
      <c r="H63" s="1">
        <v>10.771</v>
      </c>
      <c r="I63" s="9">
        <v>-7.685</v>
      </c>
      <c r="J63" s="1">
        <v>0.136</v>
      </c>
      <c r="K63" s="1">
        <v>-7.55</v>
      </c>
      <c r="L63" s="1">
        <v>-0.01733</v>
      </c>
      <c r="M63" s="1">
        <v>-0.01699</v>
      </c>
      <c r="N63" s="1">
        <v>-32</v>
      </c>
    </row>
    <row r="64" spans="4:14" ht="15">
      <c r="D64" s="16">
        <v>-31</v>
      </c>
      <c r="E64" s="1">
        <v>0.0001379</v>
      </c>
      <c r="F64" s="1">
        <v>10.794</v>
      </c>
      <c r="G64" s="1">
        <v>0.002</v>
      </c>
      <c r="H64" s="1">
        <v>10.796</v>
      </c>
      <c r="I64" s="9">
        <v>-7.445</v>
      </c>
      <c r="J64" s="1">
        <v>0.144</v>
      </c>
      <c r="K64" s="1">
        <v>-7.301</v>
      </c>
      <c r="L64" s="1">
        <v>-0.01677</v>
      </c>
      <c r="M64" s="1">
        <v>-0.01641</v>
      </c>
      <c r="N64" s="1">
        <v>-31</v>
      </c>
    </row>
    <row r="65" spans="4:14" ht="15">
      <c r="D65" s="16">
        <v>-30</v>
      </c>
      <c r="E65" s="1">
        <v>0.0001465</v>
      </c>
      <c r="F65" s="1">
        <v>10.819</v>
      </c>
      <c r="G65" s="1">
        <v>0.003</v>
      </c>
      <c r="H65" s="1">
        <v>10.822</v>
      </c>
      <c r="I65" s="9">
        <v>-7.205</v>
      </c>
      <c r="J65" s="1">
        <v>0.153</v>
      </c>
      <c r="K65" s="1">
        <v>-7.052</v>
      </c>
      <c r="L65" s="1">
        <v>-0.01621</v>
      </c>
      <c r="M65" s="1">
        <v>-0.01583</v>
      </c>
      <c r="N65" s="1">
        <v>-30</v>
      </c>
    </row>
    <row r="66" spans="4:14" ht="15">
      <c r="D66" s="16">
        <v>-29</v>
      </c>
      <c r="E66" s="1">
        <v>0.0001555</v>
      </c>
      <c r="F66" s="1">
        <v>10.845</v>
      </c>
      <c r="G66" s="1">
        <v>0.003</v>
      </c>
      <c r="H66" s="1">
        <v>10.847</v>
      </c>
      <c r="I66" s="9">
        <v>-6.965</v>
      </c>
      <c r="J66" s="1">
        <v>0.163</v>
      </c>
      <c r="K66" s="1">
        <v>-6.802</v>
      </c>
      <c r="L66" s="1">
        <v>-0.01565</v>
      </c>
      <c r="M66" s="1">
        <v>-0.01525</v>
      </c>
      <c r="N66" s="1">
        <v>-29</v>
      </c>
    </row>
    <row r="67" spans="4:14" ht="15">
      <c r="D67" s="16">
        <v>-28</v>
      </c>
      <c r="E67" s="1">
        <v>0.000165</v>
      </c>
      <c r="F67" s="1">
        <v>10.87</v>
      </c>
      <c r="G67" s="1">
        <v>0.003</v>
      </c>
      <c r="H67" s="1">
        <v>10.873</v>
      </c>
      <c r="I67" s="9">
        <v>-6.725</v>
      </c>
      <c r="J67" s="1">
        <v>0.173</v>
      </c>
      <c r="K67" s="1">
        <v>-6.552</v>
      </c>
      <c r="L67" s="1">
        <v>-0.01509</v>
      </c>
      <c r="M67" s="1">
        <v>-0.01467</v>
      </c>
      <c r="N67" s="1">
        <v>-28</v>
      </c>
    </row>
    <row r="68" spans="4:14" ht="15">
      <c r="D68" s="16">
        <v>-27</v>
      </c>
      <c r="E68" s="1">
        <v>0.0001751</v>
      </c>
      <c r="F68" s="1">
        <v>10.895</v>
      </c>
      <c r="G68" s="1">
        <v>0.003</v>
      </c>
      <c r="H68" s="1">
        <v>10.898</v>
      </c>
      <c r="I68" s="9">
        <v>-6.485</v>
      </c>
      <c r="J68" s="1">
        <v>0.184</v>
      </c>
      <c r="K68" s="1">
        <v>-6.301</v>
      </c>
      <c r="L68" s="1">
        <v>-0.01454</v>
      </c>
      <c r="M68" s="1">
        <v>-0.01409</v>
      </c>
      <c r="N68" s="1">
        <v>-27</v>
      </c>
    </row>
    <row r="69" spans="4:14" ht="15">
      <c r="D69" s="16">
        <v>-26</v>
      </c>
      <c r="E69" s="1">
        <v>0.0001857</v>
      </c>
      <c r="F69" s="1">
        <v>10.92</v>
      </c>
      <c r="G69" s="1">
        <v>0.003</v>
      </c>
      <c r="H69" s="1">
        <v>10.924</v>
      </c>
      <c r="I69" s="9">
        <v>-6.244</v>
      </c>
      <c r="J69" s="1">
        <v>0.195</v>
      </c>
      <c r="K69" s="1">
        <v>-6.05</v>
      </c>
      <c r="L69" s="1">
        <v>-0.01398</v>
      </c>
      <c r="M69" s="1">
        <v>-0.01351</v>
      </c>
      <c r="N69" s="1">
        <v>-26</v>
      </c>
    </row>
    <row r="70" spans="4:14" ht="15">
      <c r="D70" s="16">
        <v>-25</v>
      </c>
      <c r="E70" s="1">
        <v>0.000197</v>
      </c>
      <c r="F70" s="1">
        <v>10.946</v>
      </c>
      <c r="G70" s="1">
        <v>0.003</v>
      </c>
      <c r="H70" s="1">
        <v>10.949</v>
      </c>
      <c r="I70" s="9">
        <v>-6.004</v>
      </c>
      <c r="J70" s="1">
        <v>0.207</v>
      </c>
      <c r="K70" s="1">
        <v>-5.797</v>
      </c>
      <c r="L70" s="1">
        <v>-0.01343</v>
      </c>
      <c r="M70" s="1">
        <v>-0.01293</v>
      </c>
      <c r="N70" s="1">
        <v>-25</v>
      </c>
    </row>
    <row r="71" spans="4:14" ht="15">
      <c r="D71" s="16">
        <v>-24</v>
      </c>
      <c r="E71" s="1">
        <v>0.0002088</v>
      </c>
      <c r="F71" s="1">
        <v>10.971</v>
      </c>
      <c r="G71" s="1">
        <v>0.004</v>
      </c>
      <c r="H71" s="1">
        <v>10.975</v>
      </c>
      <c r="I71" s="9">
        <v>-5.764</v>
      </c>
      <c r="J71" s="1">
        <v>0.219</v>
      </c>
      <c r="K71" s="1">
        <v>-5.545</v>
      </c>
      <c r="L71" s="1">
        <v>-0.01288</v>
      </c>
      <c r="M71" s="1">
        <v>-0.01234</v>
      </c>
      <c r="N71" s="1">
        <v>-24</v>
      </c>
    </row>
    <row r="72" spans="4:14" ht="15">
      <c r="D72" s="16">
        <v>-23</v>
      </c>
      <c r="E72" s="1">
        <v>0.0002213</v>
      </c>
      <c r="F72" s="1">
        <v>10.996</v>
      </c>
      <c r="G72" s="1">
        <v>0.004</v>
      </c>
      <c r="H72" s="1">
        <v>11</v>
      </c>
      <c r="I72" s="9">
        <v>-5.524</v>
      </c>
      <c r="J72" s="1">
        <v>0.233</v>
      </c>
      <c r="K72" s="1">
        <v>-5.291</v>
      </c>
      <c r="L72" s="1">
        <v>-0.01233</v>
      </c>
      <c r="M72" s="1">
        <v>-0.01176</v>
      </c>
      <c r="N72" s="1">
        <v>-23</v>
      </c>
    </row>
    <row r="73" spans="4:14" ht="15">
      <c r="D73" s="16">
        <v>-22</v>
      </c>
      <c r="E73" s="1">
        <v>0.0002345</v>
      </c>
      <c r="F73" s="1">
        <v>11.022</v>
      </c>
      <c r="G73" s="1">
        <v>0.004</v>
      </c>
      <c r="H73" s="1">
        <v>11.026</v>
      </c>
      <c r="I73" s="9">
        <v>-5.284</v>
      </c>
      <c r="J73" s="1">
        <v>0.246</v>
      </c>
      <c r="K73" s="1">
        <v>-5.037</v>
      </c>
      <c r="L73" s="1">
        <v>-0.01178</v>
      </c>
      <c r="M73" s="1">
        <v>-0.01118</v>
      </c>
      <c r="N73" s="1">
        <v>-22</v>
      </c>
    </row>
    <row r="74" spans="4:14" ht="15">
      <c r="D74" s="16">
        <v>-21</v>
      </c>
      <c r="E74" s="1">
        <v>0.0002485</v>
      </c>
      <c r="F74" s="1">
        <v>11.047</v>
      </c>
      <c r="G74" s="1">
        <v>0.004</v>
      </c>
      <c r="H74" s="1">
        <v>11.051</v>
      </c>
      <c r="I74" s="9">
        <v>-5.044</v>
      </c>
      <c r="J74" s="1">
        <v>0.261</v>
      </c>
      <c r="K74" s="1">
        <v>-4.782</v>
      </c>
      <c r="L74" s="1">
        <v>-0.01123</v>
      </c>
      <c r="M74" s="1">
        <v>-0.0106</v>
      </c>
      <c r="N74" s="1">
        <v>-21</v>
      </c>
    </row>
    <row r="75" spans="4:14" ht="15">
      <c r="D75" s="16">
        <v>-20</v>
      </c>
      <c r="E75" s="1">
        <v>0.0002632</v>
      </c>
      <c r="F75" s="1">
        <v>11.072</v>
      </c>
      <c r="G75" s="1">
        <v>0.005</v>
      </c>
      <c r="H75" s="1">
        <v>11.077</v>
      </c>
      <c r="I75" s="9">
        <v>-4.803</v>
      </c>
      <c r="J75" s="1">
        <v>0.277</v>
      </c>
      <c r="K75" s="1">
        <v>-4.527</v>
      </c>
      <c r="L75" s="1">
        <v>-0.01068</v>
      </c>
      <c r="M75" s="1">
        <v>-0.01002</v>
      </c>
      <c r="N75" s="1">
        <v>-20</v>
      </c>
    </row>
    <row r="76" spans="4:14" ht="15">
      <c r="D76" s="16">
        <v>-19</v>
      </c>
      <c r="E76" s="1">
        <v>0.0002786</v>
      </c>
      <c r="F76" s="1">
        <v>11.098</v>
      </c>
      <c r="G76" s="1">
        <v>0.005</v>
      </c>
      <c r="H76" s="1">
        <v>11.103</v>
      </c>
      <c r="I76" s="9">
        <v>-4.563</v>
      </c>
      <c r="J76" s="1">
        <v>0.293</v>
      </c>
      <c r="K76" s="1">
        <v>-4.27</v>
      </c>
      <c r="L76" s="1">
        <v>-0.01014</v>
      </c>
      <c r="M76" s="1">
        <v>-0.00943</v>
      </c>
      <c r="N76" s="1">
        <v>-19</v>
      </c>
    </row>
    <row r="77" spans="4:14" ht="15">
      <c r="D77" s="16">
        <v>-18</v>
      </c>
      <c r="E77" s="1">
        <v>0.0002949</v>
      </c>
      <c r="F77" s="1">
        <v>11.123</v>
      </c>
      <c r="G77" s="1">
        <v>0.005</v>
      </c>
      <c r="H77" s="1">
        <v>11.128</v>
      </c>
      <c r="I77" s="9">
        <v>-4.323</v>
      </c>
      <c r="J77" s="1">
        <v>0.31</v>
      </c>
      <c r="K77" s="1">
        <v>-4.013</v>
      </c>
      <c r="L77" s="1">
        <v>-0.00959</v>
      </c>
      <c r="M77" s="1">
        <v>-0.00885</v>
      </c>
      <c r="N77" s="1">
        <v>-18</v>
      </c>
    </row>
    <row r="78" spans="4:14" ht="15">
      <c r="D78" s="16">
        <v>-17</v>
      </c>
      <c r="E78" s="1">
        <v>0.0003121</v>
      </c>
      <c r="F78" s="1">
        <v>11.148</v>
      </c>
      <c r="G78" s="1">
        <v>0.006</v>
      </c>
      <c r="H78" s="1">
        <v>11.154</v>
      </c>
      <c r="I78" s="9">
        <v>-4.083</v>
      </c>
      <c r="J78" s="1">
        <v>0.329</v>
      </c>
      <c r="K78" s="1">
        <v>-3.754</v>
      </c>
      <c r="L78" s="1">
        <v>-0.00905</v>
      </c>
      <c r="M78" s="1">
        <v>-0.00826</v>
      </c>
      <c r="N78" s="1">
        <v>-17</v>
      </c>
    </row>
    <row r="79" spans="4:14" ht="15">
      <c r="D79" s="16">
        <v>-16</v>
      </c>
      <c r="E79" s="1">
        <v>0.0003302</v>
      </c>
      <c r="F79" s="1">
        <v>11.174</v>
      </c>
      <c r="G79" s="1">
        <v>0.006</v>
      </c>
      <c r="H79" s="1">
        <v>11.179</v>
      </c>
      <c r="I79" s="9">
        <v>-3.843</v>
      </c>
      <c r="J79" s="1">
        <v>0.348</v>
      </c>
      <c r="K79" s="1">
        <v>-3.495</v>
      </c>
      <c r="L79" s="1">
        <v>-0.00851</v>
      </c>
      <c r="M79" s="1">
        <v>-0.00768</v>
      </c>
      <c r="N79" s="1">
        <v>-16</v>
      </c>
    </row>
    <row r="80" spans="4:14" ht="15">
      <c r="D80" s="16">
        <v>-15</v>
      </c>
      <c r="E80" s="1">
        <v>0.0003493</v>
      </c>
      <c r="F80" s="1">
        <v>11.199</v>
      </c>
      <c r="G80" s="1">
        <v>0.006</v>
      </c>
      <c r="H80" s="1">
        <v>11.205</v>
      </c>
      <c r="I80" s="9">
        <v>-3.602</v>
      </c>
      <c r="J80" s="1">
        <v>0.368</v>
      </c>
      <c r="K80" s="1">
        <v>-3.234</v>
      </c>
      <c r="L80" s="1">
        <v>-0.00797</v>
      </c>
      <c r="M80" s="1">
        <v>-0.00709</v>
      </c>
      <c r="N80" s="1">
        <v>-15</v>
      </c>
    </row>
    <row r="81" spans="4:14" ht="15">
      <c r="D81" s="16">
        <v>-14</v>
      </c>
      <c r="E81" s="1">
        <v>0.0003694</v>
      </c>
      <c r="F81" s="1">
        <v>11.224</v>
      </c>
      <c r="G81" s="1">
        <v>0.007</v>
      </c>
      <c r="H81" s="1">
        <v>11.231</v>
      </c>
      <c r="I81" s="9">
        <v>-3.362</v>
      </c>
      <c r="J81" s="1">
        <v>0.389</v>
      </c>
      <c r="K81" s="1">
        <v>-2.973</v>
      </c>
      <c r="L81" s="1">
        <v>-0.00743</v>
      </c>
      <c r="M81" s="1">
        <v>-0.0065</v>
      </c>
      <c r="N81" s="1">
        <v>-14</v>
      </c>
    </row>
    <row r="82" spans="4:14" ht="15">
      <c r="D82" s="16">
        <v>-13</v>
      </c>
      <c r="E82" s="1">
        <v>0.0003905</v>
      </c>
      <c r="F82" s="1">
        <v>11.249</v>
      </c>
      <c r="G82" s="1">
        <v>0.007</v>
      </c>
      <c r="H82" s="1">
        <v>11.257</v>
      </c>
      <c r="I82" s="9">
        <v>-3.122</v>
      </c>
      <c r="J82" s="1">
        <v>0.412</v>
      </c>
      <c r="K82" s="1">
        <v>-2.71</v>
      </c>
      <c r="L82" s="1">
        <v>-0.00689</v>
      </c>
      <c r="M82" s="1">
        <v>-0.00591</v>
      </c>
      <c r="N82" s="1">
        <v>-13</v>
      </c>
    </row>
    <row r="83" spans="4:14" ht="15">
      <c r="D83" s="16">
        <v>-12</v>
      </c>
      <c r="E83" s="1">
        <v>0.0004127</v>
      </c>
      <c r="F83" s="1">
        <v>11.275</v>
      </c>
      <c r="G83" s="1">
        <v>0.007</v>
      </c>
      <c r="H83" s="1">
        <v>11.282</v>
      </c>
      <c r="I83" s="9">
        <v>-2.882</v>
      </c>
      <c r="J83" s="1">
        <v>0.436</v>
      </c>
      <c r="K83" s="1">
        <v>-2.446</v>
      </c>
      <c r="L83" s="1">
        <v>-0.00635</v>
      </c>
      <c r="M83" s="1">
        <v>-0.00532</v>
      </c>
      <c r="N83" s="1">
        <v>-12</v>
      </c>
    </row>
    <row r="84" spans="4:14" ht="15">
      <c r="D84" s="16">
        <v>-11</v>
      </c>
      <c r="E84" s="1">
        <v>0.0004361</v>
      </c>
      <c r="F84" s="1">
        <v>11.3</v>
      </c>
      <c r="G84" s="1">
        <v>0.008</v>
      </c>
      <c r="H84" s="1">
        <v>11.308</v>
      </c>
      <c r="I84" s="9">
        <v>-2.642</v>
      </c>
      <c r="J84" s="1">
        <v>0.46</v>
      </c>
      <c r="K84" s="1">
        <v>-2.181</v>
      </c>
      <c r="L84" s="1">
        <v>-0.00582</v>
      </c>
      <c r="M84" s="1">
        <v>-0.00473</v>
      </c>
      <c r="N84" s="1">
        <v>-11</v>
      </c>
    </row>
    <row r="85" spans="4:14" ht="15">
      <c r="D85" s="16">
        <v>-10</v>
      </c>
      <c r="E85" s="1">
        <v>0.0004607</v>
      </c>
      <c r="F85" s="1">
        <v>11.325</v>
      </c>
      <c r="G85" s="1">
        <v>0.008</v>
      </c>
      <c r="H85" s="1">
        <v>11.334</v>
      </c>
      <c r="I85" s="9">
        <v>-2.402</v>
      </c>
      <c r="J85" s="1">
        <v>0.487</v>
      </c>
      <c r="K85" s="1">
        <v>-1.915</v>
      </c>
      <c r="L85" s="1">
        <v>-0.00528</v>
      </c>
      <c r="M85" s="1">
        <v>-0.00414</v>
      </c>
      <c r="N85" s="1">
        <v>-10</v>
      </c>
    </row>
    <row r="86" spans="4:14" ht="15">
      <c r="D86" s="16">
        <v>-9</v>
      </c>
      <c r="E86" s="1">
        <v>0.0004866</v>
      </c>
      <c r="F86" s="1">
        <v>11.351</v>
      </c>
      <c r="G86" s="1">
        <v>0.009</v>
      </c>
      <c r="H86" s="1">
        <v>11.36</v>
      </c>
      <c r="I86" s="9">
        <v>-2.161</v>
      </c>
      <c r="J86" s="1">
        <v>0.514</v>
      </c>
      <c r="K86" s="1">
        <v>-1.647</v>
      </c>
      <c r="L86" s="1">
        <v>-0.00475</v>
      </c>
      <c r="M86" s="1">
        <v>-0.00354</v>
      </c>
      <c r="N86" s="1">
        <v>-9</v>
      </c>
    </row>
    <row r="87" spans="4:14" ht="15">
      <c r="D87" s="16">
        <v>-8</v>
      </c>
      <c r="E87" s="1">
        <v>0.0005138</v>
      </c>
      <c r="F87" s="1">
        <v>11.376</v>
      </c>
      <c r="G87" s="1">
        <v>0.009</v>
      </c>
      <c r="H87" s="1">
        <v>11.385</v>
      </c>
      <c r="I87" s="9">
        <v>-1.921</v>
      </c>
      <c r="J87" s="1">
        <v>0.543</v>
      </c>
      <c r="K87" s="1">
        <v>-1.378</v>
      </c>
      <c r="L87" s="1">
        <v>-0.00422</v>
      </c>
      <c r="M87" s="1">
        <v>-0.00294</v>
      </c>
      <c r="N87" s="1">
        <v>-8</v>
      </c>
    </row>
    <row r="88" spans="4:14" ht="15">
      <c r="D88" s="16">
        <v>-7</v>
      </c>
      <c r="E88" s="1">
        <v>0.0005425</v>
      </c>
      <c r="F88" s="1">
        <v>11.401</v>
      </c>
      <c r="G88" s="1">
        <v>0.01</v>
      </c>
      <c r="H88" s="1">
        <v>11.411</v>
      </c>
      <c r="I88" s="9">
        <v>-1.681</v>
      </c>
      <c r="J88" s="1">
        <v>0.574</v>
      </c>
      <c r="K88" s="1">
        <v>-1.107</v>
      </c>
      <c r="L88" s="1">
        <v>-0.00369</v>
      </c>
      <c r="M88" s="1">
        <v>-0.00234</v>
      </c>
      <c r="N88" s="1">
        <v>-7</v>
      </c>
    </row>
    <row r="89" spans="4:14" ht="15">
      <c r="D89" s="16">
        <v>-6</v>
      </c>
      <c r="E89" s="1">
        <v>0.0005725</v>
      </c>
      <c r="F89" s="1">
        <v>11.427</v>
      </c>
      <c r="G89" s="1">
        <v>0.01</v>
      </c>
      <c r="H89" s="1">
        <v>11.437</v>
      </c>
      <c r="I89" s="9">
        <v>-1.441</v>
      </c>
      <c r="J89" s="1">
        <v>0.606</v>
      </c>
      <c r="K89" s="1">
        <v>-0.835</v>
      </c>
      <c r="L89" s="1">
        <v>-0.00316</v>
      </c>
      <c r="M89" s="1">
        <v>-0.00174</v>
      </c>
      <c r="N89" s="1">
        <v>-6</v>
      </c>
    </row>
    <row r="90" spans="4:14" ht="15">
      <c r="D90" s="16">
        <v>-5</v>
      </c>
      <c r="E90" s="1">
        <v>0.0006041</v>
      </c>
      <c r="F90" s="1">
        <v>11.452</v>
      </c>
      <c r="G90" s="1">
        <v>0.011</v>
      </c>
      <c r="H90" s="1">
        <v>11.463</v>
      </c>
      <c r="I90" s="9">
        <v>-1.201</v>
      </c>
      <c r="J90" s="1">
        <v>0.639</v>
      </c>
      <c r="K90" s="1">
        <v>-0.561</v>
      </c>
      <c r="L90" s="1">
        <v>-0.00263</v>
      </c>
      <c r="M90" s="1">
        <v>-0.00114</v>
      </c>
      <c r="N90" s="1">
        <v>-5</v>
      </c>
    </row>
    <row r="91" spans="4:14" ht="15">
      <c r="D91" s="16">
        <v>-4</v>
      </c>
      <c r="E91" s="1">
        <v>0.0006373</v>
      </c>
      <c r="F91" s="1">
        <v>11.477</v>
      </c>
      <c r="G91" s="1">
        <v>0.012</v>
      </c>
      <c r="H91" s="1">
        <v>11.489</v>
      </c>
      <c r="I91" s="9">
        <v>-0.961</v>
      </c>
      <c r="J91" s="1">
        <v>0.675</v>
      </c>
      <c r="K91" s="1">
        <v>-0.286</v>
      </c>
      <c r="L91" s="1">
        <v>-0.0021</v>
      </c>
      <c r="M91" s="1">
        <v>-0.00053</v>
      </c>
      <c r="N91" s="1">
        <v>-4</v>
      </c>
    </row>
    <row r="92" spans="4:14" ht="15">
      <c r="D92" s="16">
        <v>-3</v>
      </c>
      <c r="E92" s="1">
        <v>0.0006721</v>
      </c>
      <c r="F92" s="1">
        <v>11.502</v>
      </c>
      <c r="G92" s="1">
        <v>0.012</v>
      </c>
      <c r="H92" s="1">
        <v>11.515</v>
      </c>
      <c r="I92" s="9">
        <v>-0.72</v>
      </c>
      <c r="J92" s="1">
        <v>0.712</v>
      </c>
      <c r="K92" s="1">
        <v>-0.009</v>
      </c>
      <c r="L92" s="1">
        <v>-0.00157</v>
      </c>
      <c r="M92" s="1">
        <v>8E-05</v>
      </c>
      <c r="N92" s="1">
        <v>-3</v>
      </c>
    </row>
    <row r="93" spans="4:14" ht="15">
      <c r="D93" s="16">
        <v>-2</v>
      </c>
      <c r="E93" s="1">
        <v>0.0007087</v>
      </c>
      <c r="F93" s="1">
        <v>11.528</v>
      </c>
      <c r="G93" s="1">
        <v>0.013</v>
      </c>
      <c r="H93" s="1">
        <v>11.541</v>
      </c>
      <c r="I93" s="9">
        <v>-0.48</v>
      </c>
      <c r="J93" s="1">
        <v>0.751</v>
      </c>
      <c r="K93" s="1">
        <v>0.271</v>
      </c>
      <c r="L93" s="1">
        <v>-0.00105</v>
      </c>
      <c r="M93" s="1">
        <v>0.00069</v>
      </c>
      <c r="N93" s="1">
        <v>-2</v>
      </c>
    </row>
    <row r="94" spans="4:14" ht="15">
      <c r="D94" s="16">
        <v>-1</v>
      </c>
      <c r="E94" s="1">
        <v>0.0007471</v>
      </c>
      <c r="F94" s="1">
        <v>11.553</v>
      </c>
      <c r="G94" s="1">
        <v>0.014</v>
      </c>
      <c r="H94" s="1">
        <v>11.567</v>
      </c>
      <c r="I94" s="9">
        <v>-0.24</v>
      </c>
      <c r="J94" s="1">
        <v>0.792</v>
      </c>
      <c r="K94" s="1">
        <v>0.552</v>
      </c>
      <c r="L94" s="1">
        <v>-0.00052</v>
      </c>
      <c r="M94" s="1">
        <v>0.0013</v>
      </c>
      <c r="N94" s="1">
        <v>-1</v>
      </c>
    </row>
    <row r="95" spans="4:14" ht="15">
      <c r="D95" s="16">
        <v>0</v>
      </c>
      <c r="E95" s="1">
        <v>0.0007875</v>
      </c>
      <c r="F95" s="1">
        <v>11.578</v>
      </c>
      <c r="G95" s="1">
        <v>0.015</v>
      </c>
      <c r="H95" s="1">
        <v>11.593</v>
      </c>
      <c r="I95" s="9">
        <v>0</v>
      </c>
      <c r="J95" s="1">
        <v>0.835</v>
      </c>
      <c r="K95" s="1">
        <v>0.835</v>
      </c>
      <c r="L95" s="1">
        <v>0</v>
      </c>
      <c r="M95" s="1">
        <v>0.00192</v>
      </c>
      <c r="N95" s="1">
        <v>0</v>
      </c>
    </row>
    <row r="96" spans="4:14" ht="15">
      <c r="D96" s="16">
        <v>1</v>
      </c>
      <c r="E96" s="1">
        <v>0.0008298</v>
      </c>
      <c r="F96" s="1">
        <v>11.604</v>
      </c>
      <c r="G96" s="1">
        <v>0.015</v>
      </c>
      <c r="H96" s="1">
        <v>11.619</v>
      </c>
      <c r="I96" s="9">
        <v>0.24</v>
      </c>
      <c r="J96" s="1">
        <v>0.88</v>
      </c>
      <c r="K96" s="1">
        <v>1.121</v>
      </c>
      <c r="L96" s="1">
        <v>0.00052</v>
      </c>
      <c r="M96" s="1">
        <v>0.00254</v>
      </c>
      <c r="N96" s="1">
        <v>1</v>
      </c>
    </row>
    <row r="97" spans="4:14" ht="15">
      <c r="D97" s="16">
        <v>2</v>
      </c>
      <c r="E97" s="1">
        <v>0.0008741</v>
      </c>
      <c r="F97" s="1">
        <v>11.629</v>
      </c>
      <c r="G97" s="1">
        <v>0.016</v>
      </c>
      <c r="H97" s="1">
        <v>11.645</v>
      </c>
      <c r="I97" s="9">
        <v>0.48</v>
      </c>
      <c r="J97" s="1">
        <v>0.928</v>
      </c>
      <c r="K97" s="1">
        <v>1.408</v>
      </c>
      <c r="L97" s="1">
        <v>0.00104</v>
      </c>
      <c r="M97" s="1">
        <v>0.00317</v>
      </c>
      <c r="N97" s="1">
        <v>2</v>
      </c>
    </row>
    <row r="98" spans="4:14" ht="15">
      <c r="D98" s="16">
        <v>3</v>
      </c>
      <c r="E98" s="1">
        <v>0.0009207</v>
      </c>
      <c r="F98" s="1">
        <v>11.654</v>
      </c>
      <c r="G98" s="1">
        <v>0.017</v>
      </c>
      <c r="H98" s="1">
        <v>11.671</v>
      </c>
      <c r="I98" s="9">
        <v>0.72</v>
      </c>
      <c r="J98" s="1">
        <v>0.978</v>
      </c>
      <c r="K98" s="1">
        <v>1.698</v>
      </c>
      <c r="L98" s="1">
        <v>0.00156</v>
      </c>
      <c r="M98" s="1">
        <v>0.00379</v>
      </c>
      <c r="N98" s="1">
        <v>3</v>
      </c>
    </row>
    <row r="99" spans="4:14" ht="15">
      <c r="D99" s="16">
        <v>4</v>
      </c>
      <c r="E99" s="1">
        <v>0.0009695</v>
      </c>
      <c r="F99" s="1">
        <v>11.68</v>
      </c>
      <c r="G99" s="1">
        <v>0.018</v>
      </c>
      <c r="H99" s="1">
        <v>11.698</v>
      </c>
      <c r="I99" s="9">
        <v>0.961</v>
      </c>
      <c r="J99" s="1">
        <v>1.03</v>
      </c>
      <c r="K99" s="1">
        <v>1.991</v>
      </c>
      <c r="L99" s="1">
        <v>0.00208</v>
      </c>
      <c r="M99" s="1">
        <v>0.00443</v>
      </c>
      <c r="N99" s="1">
        <v>4</v>
      </c>
    </row>
    <row r="100" spans="4:14" ht="15">
      <c r="D100" s="16">
        <v>5</v>
      </c>
      <c r="E100" s="1">
        <v>0.0010207</v>
      </c>
      <c r="F100" s="1">
        <v>11.705</v>
      </c>
      <c r="G100" s="1">
        <v>0.019</v>
      </c>
      <c r="H100" s="1">
        <v>11.724</v>
      </c>
      <c r="I100" s="9">
        <v>1.201</v>
      </c>
      <c r="J100" s="1">
        <v>1.085</v>
      </c>
      <c r="K100" s="1">
        <v>2.286</v>
      </c>
      <c r="L100" s="1">
        <v>0.0026</v>
      </c>
      <c r="M100" s="1">
        <v>0.00506</v>
      </c>
      <c r="N100" s="1">
        <v>5</v>
      </c>
    </row>
    <row r="101" spans="4:14" ht="15">
      <c r="D101" s="16">
        <v>6</v>
      </c>
      <c r="E101" s="1">
        <v>0.0010743</v>
      </c>
      <c r="F101" s="1">
        <v>11.73</v>
      </c>
      <c r="G101" s="1">
        <v>0.02</v>
      </c>
      <c r="H101" s="1">
        <v>11.75</v>
      </c>
      <c r="I101" s="9">
        <v>1.441</v>
      </c>
      <c r="J101" s="1">
        <v>1.142</v>
      </c>
      <c r="K101" s="1">
        <v>2.583</v>
      </c>
      <c r="L101" s="1">
        <v>0.00311</v>
      </c>
      <c r="M101" s="1">
        <v>0.0057</v>
      </c>
      <c r="N101" s="1">
        <v>6</v>
      </c>
    </row>
    <row r="102" spans="4:14" ht="15">
      <c r="D102" s="16">
        <v>7</v>
      </c>
      <c r="E102" s="1">
        <v>0.0011306</v>
      </c>
      <c r="F102" s="1">
        <v>11.755</v>
      </c>
      <c r="G102" s="1">
        <v>0.021</v>
      </c>
      <c r="H102" s="1">
        <v>11.777</v>
      </c>
      <c r="I102" s="9">
        <v>1.681</v>
      </c>
      <c r="J102" s="1">
        <v>1.203</v>
      </c>
      <c r="K102" s="1">
        <v>2.884</v>
      </c>
      <c r="L102" s="1">
        <v>0.00363</v>
      </c>
      <c r="M102" s="1">
        <v>0.00635</v>
      </c>
      <c r="N102" s="1">
        <v>7</v>
      </c>
    </row>
    <row r="103" spans="4:14" ht="15">
      <c r="D103" s="16">
        <v>8</v>
      </c>
      <c r="E103" s="1">
        <v>0.0011895</v>
      </c>
      <c r="F103" s="1">
        <v>11.781</v>
      </c>
      <c r="G103" s="1">
        <v>0.022</v>
      </c>
      <c r="H103" s="1">
        <v>11.803</v>
      </c>
      <c r="I103" s="9">
        <v>1.921</v>
      </c>
      <c r="J103" s="1">
        <v>1.266</v>
      </c>
      <c r="K103" s="1">
        <v>3.187</v>
      </c>
      <c r="L103" s="1">
        <v>0.00414</v>
      </c>
      <c r="M103" s="1">
        <v>0.007</v>
      </c>
      <c r="N103" s="1">
        <v>8</v>
      </c>
    </row>
    <row r="104" spans="4:14" ht="15">
      <c r="D104" s="16">
        <v>9</v>
      </c>
      <c r="E104" s="1">
        <v>0.0012512</v>
      </c>
      <c r="F104" s="1">
        <v>11.806</v>
      </c>
      <c r="G104" s="1">
        <v>0.024</v>
      </c>
      <c r="H104" s="1">
        <v>11.83</v>
      </c>
      <c r="I104" s="9">
        <v>2.161</v>
      </c>
      <c r="J104" s="1">
        <v>1.332</v>
      </c>
      <c r="K104" s="1">
        <v>3.494</v>
      </c>
      <c r="L104" s="1">
        <v>0.00466</v>
      </c>
      <c r="M104" s="1">
        <v>0.00766</v>
      </c>
      <c r="N104" s="1">
        <v>9</v>
      </c>
    </row>
    <row r="105" spans="4:14" ht="15">
      <c r="D105" s="16">
        <v>10</v>
      </c>
      <c r="E105" s="1">
        <v>0.0013158</v>
      </c>
      <c r="F105" s="1">
        <v>11.831</v>
      </c>
      <c r="G105" s="1">
        <v>0.025</v>
      </c>
      <c r="H105" s="1">
        <v>11.856</v>
      </c>
      <c r="I105" s="9">
        <v>2.402</v>
      </c>
      <c r="J105" s="1">
        <v>1.401</v>
      </c>
      <c r="K105" s="1">
        <v>3.803</v>
      </c>
      <c r="L105" s="1">
        <v>0.00517</v>
      </c>
      <c r="M105" s="1">
        <v>0.00832</v>
      </c>
      <c r="N105" s="1">
        <v>10</v>
      </c>
    </row>
    <row r="106" spans="4:14" ht="15">
      <c r="D106" s="16">
        <v>11</v>
      </c>
      <c r="E106" s="1">
        <v>0.0013835</v>
      </c>
      <c r="F106" s="1">
        <v>11.857</v>
      </c>
      <c r="G106" s="1">
        <v>0.026</v>
      </c>
      <c r="H106" s="1">
        <v>11.883</v>
      </c>
      <c r="I106" s="9">
        <v>2.642</v>
      </c>
      <c r="J106" s="1">
        <v>1.474</v>
      </c>
      <c r="K106" s="1">
        <v>4.116</v>
      </c>
      <c r="L106" s="1">
        <v>0.00568</v>
      </c>
      <c r="M106" s="1">
        <v>0.00898</v>
      </c>
      <c r="N106" s="1">
        <v>11</v>
      </c>
    </row>
    <row r="107" spans="4:14" ht="15">
      <c r="D107" s="16">
        <v>12</v>
      </c>
      <c r="E107" s="1">
        <v>0.0014544</v>
      </c>
      <c r="F107" s="1">
        <v>11.882</v>
      </c>
      <c r="G107" s="1">
        <v>0.028</v>
      </c>
      <c r="H107" s="1">
        <v>11.91</v>
      </c>
      <c r="I107" s="9">
        <v>2.882</v>
      </c>
      <c r="J107" s="1">
        <v>1.55</v>
      </c>
      <c r="K107" s="1">
        <v>4.432</v>
      </c>
      <c r="L107" s="1">
        <v>0.00619</v>
      </c>
      <c r="M107" s="1">
        <v>0.00965</v>
      </c>
      <c r="N107" s="1">
        <v>12</v>
      </c>
    </row>
    <row r="108" spans="4:14" ht="15">
      <c r="D108" s="16">
        <v>13</v>
      </c>
      <c r="E108" s="1">
        <v>0.0015286</v>
      </c>
      <c r="F108" s="1">
        <v>11.907</v>
      </c>
      <c r="G108" s="1">
        <v>0.029</v>
      </c>
      <c r="H108" s="1">
        <v>11.936</v>
      </c>
      <c r="I108" s="9">
        <v>3.122</v>
      </c>
      <c r="J108" s="1">
        <v>1.63</v>
      </c>
      <c r="K108" s="1">
        <v>4.752</v>
      </c>
      <c r="L108" s="1">
        <v>0.0067</v>
      </c>
      <c r="M108" s="1">
        <v>0.01033</v>
      </c>
      <c r="N108" s="1">
        <v>13</v>
      </c>
    </row>
    <row r="109" spans="4:14" ht="15">
      <c r="D109" s="16">
        <v>14</v>
      </c>
      <c r="E109" s="1">
        <v>0.0016062</v>
      </c>
      <c r="F109" s="1">
        <v>11.933</v>
      </c>
      <c r="G109" s="1">
        <v>0.031</v>
      </c>
      <c r="H109" s="1">
        <v>11.963</v>
      </c>
      <c r="I109" s="9">
        <v>3.362</v>
      </c>
      <c r="J109" s="1">
        <v>1.714</v>
      </c>
      <c r="K109" s="1">
        <v>5.076</v>
      </c>
      <c r="L109" s="1">
        <v>0.00721</v>
      </c>
      <c r="M109" s="1">
        <v>0.01102</v>
      </c>
      <c r="N109" s="1">
        <v>14</v>
      </c>
    </row>
    <row r="110" spans="4:14" ht="15">
      <c r="D110" s="16">
        <v>15</v>
      </c>
      <c r="E110" s="1">
        <v>0.0016874</v>
      </c>
      <c r="F110" s="1">
        <v>11.958</v>
      </c>
      <c r="G110" s="1">
        <v>0.032</v>
      </c>
      <c r="H110" s="1">
        <v>11.99</v>
      </c>
      <c r="I110" s="9">
        <v>3.603</v>
      </c>
      <c r="J110" s="1">
        <v>1.801</v>
      </c>
      <c r="K110" s="1">
        <v>5.403</v>
      </c>
      <c r="L110" s="1">
        <v>0.00771</v>
      </c>
      <c r="M110" s="1">
        <v>0.01171</v>
      </c>
      <c r="N110" s="1">
        <v>15</v>
      </c>
    </row>
    <row r="111" spans="4:14" ht="15">
      <c r="D111" s="16">
        <v>16</v>
      </c>
      <c r="E111" s="1">
        <v>0.0017724</v>
      </c>
      <c r="F111" s="1">
        <v>11.983</v>
      </c>
      <c r="G111" s="1">
        <v>0.034</v>
      </c>
      <c r="H111" s="1">
        <v>12.017</v>
      </c>
      <c r="I111" s="9">
        <v>3.843</v>
      </c>
      <c r="J111" s="1">
        <v>1.892</v>
      </c>
      <c r="K111" s="1">
        <v>5.735</v>
      </c>
      <c r="L111" s="1">
        <v>0.00822</v>
      </c>
      <c r="M111" s="1">
        <v>0.01241</v>
      </c>
      <c r="N111" s="1">
        <v>16</v>
      </c>
    </row>
    <row r="112" spans="4:14" ht="15">
      <c r="D112" s="16">
        <v>17</v>
      </c>
      <c r="E112" s="1">
        <v>0.0018613</v>
      </c>
      <c r="F112" s="1">
        <v>12.008</v>
      </c>
      <c r="G112" s="1">
        <v>0.036</v>
      </c>
      <c r="H112" s="1">
        <v>12.044</v>
      </c>
      <c r="I112" s="9">
        <v>4.083</v>
      </c>
      <c r="J112" s="1">
        <v>1.988</v>
      </c>
      <c r="K112" s="1">
        <v>6.071</v>
      </c>
      <c r="L112" s="1">
        <v>0.00872</v>
      </c>
      <c r="M112" s="1">
        <v>0.01312</v>
      </c>
      <c r="N112" s="1">
        <v>17</v>
      </c>
    </row>
    <row r="113" spans="4:14" ht="15">
      <c r="D113" s="16">
        <v>18</v>
      </c>
      <c r="E113" s="1">
        <v>0.0019543</v>
      </c>
      <c r="F113" s="1">
        <v>12.034</v>
      </c>
      <c r="G113" s="1">
        <v>0.038</v>
      </c>
      <c r="H113" s="1">
        <v>12.071</v>
      </c>
      <c r="I113" s="9">
        <v>4.323</v>
      </c>
      <c r="J113" s="1">
        <v>2.088</v>
      </c>
      <c r="K113" s="1">
        <v>6.411</v>
      </c>
      <c r="L113" s="1">
        <v>0.00923</v>
      </c>
      <c r="M113" s="1">
        <v>0.01383</v>
      </c>
      <c r="N113" s="1">
        <v>18</v>
      </c>
    </row>
    <row r="114" spans="4:14" ht="15">
      <c r="D114" s="16">
        <v>19</v>
      </c>
      <c r="E114" s="1">
        <v>0.0020515</v>
      </c>
      <c r="F114" s="1">
        <v>12.059</v>
      </c>
      <c r="G114" s="1">
        <v>0.04</v>
      </c>
      <c r="H114" s="1">
        <v>12.099</v>
      </c>
      <c r="I114" s="9">
        <v>4.563</v>
      </c>
      <c r="J114" s="1">
        <v>2.193</v>
      </c>
      <c r="K114" s="1">
        <v>6.756</v>
      </c>
      <c r="L114" s="1">
        <v>0.00973</v>
      </c>
      <c r="M114" s="1">
        <v>0.01455</v>
      </c>
      <c r="N114" s="1">
        <v>19</v>
      </c>
    </row>
    <row r="115" spans="4:14" ht="15">
      <c r="D115" s="16">
        <v>20</v>
      </c>
      <c r="E115" s="1">
        <v>0.0021531</v>
      </c>
      <c r="F115" s="1">
        <v>12.084</v>
      </c>
      <c r="G115" s="1">
        <v>0.042</v>
      </c>
      <c r="H115" s="1">
        <v>12.126</v>
      </c>
      <c r="I115" s="9">
        <v>4.803</v>
      </c>
      <c r="J115" s="1">
        <v>2.303</v>
      </c>
      <c r="K115" s="1">
        <v>7.106</v>
      </c>
      <c r="L115" s="1">
        <v>0.01023</v>
      </c>
      <c r="M115" s="1">
        <v>0.01528</v>
      </c>
      <c r="N115" s="1">
        <v>20</v>
      </c>
    </row>
    <row r="116" spans="4:14" ht="15">
      <c r="D116" s="16">
        <v>21</v>
      </c>
      <c r="E116" s="1">
        <v>0.0022593</v>
      </c>
      <c r="F116" s="1">
        <v>12.11</v>
      </c>
      <c r="G116" s="1">
        <v>0.044</v>
      </c>
      <c r="H116" s="1">
        <v>12.153</v>
      </c>
      <c r="I116" s="9">
        <v>5.044</v>
      </c>
      <c r="J116" s="1">
        <v>2.417</v>
      </c>
      <c r="K116" s="1">
        <v>7.461</v>
      </c>
      <c r="L116" s="1">
        <v>0.01073</v>
      </c>
      <c r="M116" s="1">
        <v>0.01602</v>
      </c>
      <c r="N116" s="1">
        <v>21</v>
      </c>
    </row>
    <row r="117" spans="4:14" ht="15">
      <c r="D117" s="16">
        <v>22</v>
      </c>
      <c r="E117" s="1">
        <v>0.0023703</v>
      </c>
      <c r="F117" s="1">
        <v>12.135</v>
      </c>
      <c r="G117" s="1">
        <v>0.046</v>
      </c>
      <c r="H117" s="1">
        <v>12.181</v>
      </c>
      <c r="I117" s="9">
        <v>5.284</v>
      </c>
      <c r="J117" s="1">
        <v>2.537</v>
      </c>
      <c r="K117" s="1">
        <v>7.821</v>
      </c>
      <c r="L117" s="1">
        <v>0.01123</v>
      </c>
      <c r="M117" s="1">
        <v>0.01677</v>
      </c>
      <c r="N117" s="1">
        <v>22</v>
      </c>
    </row>
    <row r="118" spans="4:14" ht="15">
      <c r="D118" s="16">
        <v>23</v>
      </c>
      <c r="E118" s="1">
        <v>0.0024863</v>
      </c>
      <c r="F118" s="1">
        <v>12.16</v>
      </c>
      <c r="G118" s="1">
        <v>0.048</v>
      </c>
      <c r="H118" s="1">
        <v>12.209</v>
      </c>
      <c r="I118" s="9">
        <v>5.524</v>
      </c>
      <c r="J118" s="1">
        <v>2.662</v>
      </c>
      <c r="K118" s="1">
        <v>8.186</v>
      </c>
      <c r="L118" s="1">
        <v>0.01173</v>
      </c>
      <c r="M118" s="1">
        <v>0.01753</v>
      </c>
      <c r="N118" s="1">
        <v>23</v>
      </c>
    </row>
    <row r="119" spans="4:14" ht="15">
      <c r="D119" s="16">
        <v>24</v>
      </c>
      <c r="E119" s="1">
        <v>0.0026075</v>
      </c>
      <c r="F119" s="1">
        <v>12.185</v>
      </c>
      <c r="G119" s="1">
        <v>0.051</v>
      </c>
      <c r="H119" s="1">
        <v>12.236</v>
      </c>
      <c r="I119" s="9">
        <v>5.764</v>
      </c>
      <c r="J119" s="1">
        <v>2.793</v>
      </c>
      <c r="K119" s="1">
        <v>8.557</v>
      </c>
      <c r="L119" s="1">
        <v>0.01222</v>
      </c>
      <c r="M119" s="1">
        <v>0.0183</v>
      </c>
      <c r="N119" s="1">
        <v>24</v>
      </c>
    </row>
    <row r="120" spans="4:14" ht="15">
      <c r="D120" s="16">
        <v>25</v>
      </c>
      <c r="E120" s="1">
        <v>0.002734</v>
      </c>
      <c r="F120" s="1">
        <v>12.211</v>
      </c>
      <c r="G120" s="1">
        <v>0.054</v>
      </c>
      <c r="H120" s="1">
        <v>12.264</v>
      </c>
      <c r="I120" s="9">
        <v>6.004</v>
      </c>
      <c r="J120" s="1">
        <v>2.93</v>
      </c>
      <c r="K120" s="1">
        <v>8.934</v>
      </c>
      <c r="L120" s="1">
        <v>0.01272</v>
      </c>
      <c r="M120" s="1">
        <v>0.01908</v>
      </c>
      <c r="N120" s="1">
        <v>25</v>
      </c>
    </row>
    <row r="121" spans="4:14" ht="15">
      <c r="D121" s="16">
        <v>26</v>
      </c>
      <c r="E121" s="1">
        <v>0.0028662</v>
      </c>
      <c r="F121" s="1">
        <v>12.236</v>
      </c>
      <c r="G121" s="1">
        <v>0.056</v>
      </c>
      <c r="H121" s="1">
        <v>12.292</v>
      </c>
      <c r="I121" s="9">
        <v>6.244</v>
      </c>
      <c r="J121" s="1">
        <v>3.073</v>
      </c>
      <c r="K121" s="1">
        <v>9.317</v>
      </c>
      <c r="L121" s="1">
        <v>0.01321</v>
      </c>
      <c r="M121" s="1">
        <v>0.01987</v>
      </c>
      <c r="N121" s="1">
        <v>26</v>
      </c>
    </row>
    <row r="122" spans="4:14" ht="15">
      <c r="D122" s="16">
        <v>27</v>
      </c>
      <c r="E122" s="1">
        <v>0.0030042</v>
      </c>
      <c r="F122" s="1">
        <v>12.261</v>
      </c>
      <c r="G122" s="1">
        <v>0.059</v>
      </c>
      <c r="H122" s="1">
        <v>12.32</v>
      </c>
      <c r="I122" s="9">
        <v>6.485</v>
      </c>
      <c r="J122" s="1">
        <v>3.222</v>
      </c>
      <c r="K122" s="1">
        <v>9.707</v>
      </c>
      <c r="L122" s="1">
        <v>0.01371</v>
      </c>
      <c r="M122" s="1">
        <v>0.02067</v>
      </c>
      <c r="N122" s="1">
        <v>27</v>
      </c>
    </row>
    <row r="123" spans="4:14" ht="15">
      <c r="D123" s="16">
        <v>28</v>
      </c>
      <c r="E123" s="1">
        <v>0.0031482</v>
      </c>
      <c r="F123" s="1">
        <v>12.287</v>
      </c>
      <c r="G123" s="1">
        <v>0.062</v>
      </c>
      <c r="H123" s="1">
        <v>12.349</v>
      </c>
      <c r="I123" s="9">
        <v>6.725</v>
      </c>
      <c r="J123" s="1">
        <v>3.378</v>
      </c>
      <c r="K123" s="1">
        <v>10.103</v>
      </c>
      <c r="L123" s="1">
        <v>0.0142</v>
      </c>
      <c r="M123" s="1">
        <v>0.02148</v>
      </c>
      <c r="N123" s="1">
        <v>28</v>
      </c>
    </row>
    <row r="124" spans="4:14" ht="15">
      <c r="D124" s="16">
        <v>29</v>
      </c>
      <c r="E124" s="1">
        <v>0.0032986</v>
      </c>
      <c r="F124" s="1">
        <v>12.312</v>
      </c>
      <c r="G124" s="1">
        <v>0.065</v>
      </c>
      <c r="H124" s="1">
        <v>12.377</v>
      </c>
      <c r="I124" s="9">
        <v>6.965</v>
      </c>
      <c r="J124" s="1">
        <v>3.541</v>
      </c>
      <c r="K124" s="1">
        <v>10.506</v>
      </c>
      <c r="L124" s="1">
        <v>0.01469</v>
      </c>
      <c r="M124" s="1">
        <v>0.02231</v>
      </c>
      <c r="N124" s="1">
        <v>29</v>
      </c>
    </row>
    <row r="125" spans="4:14" ht="15">
      <c r="D125" s="16">
        <v>30</v>
      </c>
      <c r="E125" s="1">
        <v>0.0034555</v>
      </c>
      <c r="F125" s="1">
        <v>12.337</v>
      </c>
      <c r="G125" s="1">
        <v>0.068</v>
      </c>
      <c r="H125" s="1">
        <v>12.405</v>
      </c>
      <c r="I125" s="9">
        <v>7.205</v>
      </c>
      <c r="J125" s="1">
        <v>3.711</v>
      </c>
      <c r="K125" s="1">
        <v>10.916</v>
      </c>
      <c r="L125" s="1">
        <v>0.01518</v>
      </c>
      <c r="M125" s="1">
        <v>0.02315</v>
      </c>
      <c r="N125" s="1">
        <v>30</v>
      </c>
    </row>
    <row r="126" spans="4:14" ht="15">
      <c r="D126" s="16">
        <v>31</v>
      </c>
      <c r="E126" s="1">
        <v>0.0036192</v>
      </c>
      <c r="F126" s="1">
        <v>12.362</v>
      </c>
      <c r="G126" s="1">
        <v>0.072</v>
      </c>
      <c r="H126" s="1">
        <v>12.434</v>
      </c>
      <c r="I126" s="9">
        <v>7.445</v>
      </c>
      <c r="J126" s="1">
        <v>3.888</v>
      </c>
      <c r="K126" s="1">
        <v>11.334</v>
      </c>
      <c r="L126" s="1">
        <v>0.01567</v>
      </c>
      <c r="M126" s="1">
        <v>0.024</v>
      </c>
      <c r="N126" s="1">
        <v>31</v>
      </c>
    </row>
    <row r="127" spans="4:14" ht="15">
      <c r="D127" s="16">
        <v>32</v>
      </c>
      <c r="E127" s="1">
        <v>0.00379</v>
      </c>
      <c r="F127" s="1">
        <v>12.388</v>
      </c>
      <c r="G127" s="1">
        <v>0.075</v>
      </c>
      <c r="H127" s="1">
        <v>12.463</v>
      </c>
      <c r="I127" s="9">
        <v>7.686</v>
      </c>
      <c r="J127" s="1">
        <v>4.073</v>
      </c>
      <c r="K127" s="1">
        <v>11.759</v>
      </c>
      <c r="L127" s="1">
        <v>0.01616</v>
      </c>
      <c r="M127" s="1">
        <v>0.02486</v>
      </c>
      <c r="N127" s="1">
        <v>32</v>
      </c>
    </row>
    <row r="128" spans="4:14" ht="15">
      <c r="D128" s="16">
        <v>32</v>
      </c>
      <c r="E128" s="1">
        <v>0.00379</v>
      </c>
      <c r="F128" s="1">
        <v>12.3877</v>
      </c>
      <c r="G128" s="1">
        <v>0.0753</v>
      </c>
      <c r="H128" s="1">
        <v>12.463</v>
      </c>
      <c r="I128" s="9">
        <v>7.686</v>
      </c>
      <c r="J128" s="1">
        <v>4.073</v>
      </c>
      <c r="K128" s="1">
        <v>11.759</v>
      </c>
      <c r="L128" s="1">
        <v>0.01616</v>
      </c>
      <c r="M128" s="1">
        <v>0.02486</v>
      </c>
      <c r="N128" s="1">
        <v>32</v>
      </c>
    </row>
    <row r="129" spans="4:14" ht="15">
      <c r="D129" s="16">
        <v>33</v>
      </c>
      <c r="E129" s="1">
        <v>0.003947</v>
      </c>
      <c r="F129" s="1">
        <v>12.413</v>
      </c>
      <c r="G129" s="1">
        <v>0.0786</v>
      </c>
      <c r="H129" s="1">
        <v>12.4915</v>
      </c>
      <c r="I129" s="9">
        <v>7.926</v>
      </c>
      <c r="J129" s="1">
        <v>4.244</v>
      </c>
      <c r="K129" s="1">
        <v>12.169</v>
      </c>
      <c r="L129" s="1">
        <v>0.01665</v>
      </c>
      <c r="M129" s="1">
        <v>0.0257</v>
      </c>
      <c r="N129" s="1">
        <v>33</v>
      </c>
    </row>
    <row r="130" spans="4:14" ht="15">
      <c r="D130" s="16">
        <v>34</v>
      </c>
      <c r="E130" s="1">
        <v>0.004109</v>
      </c>
      <c r="F130" s="1">
        <v>12.4382</v>
      </c>
      <c r="G130" s="1">
        <v>0.082</v>
      </c>
      <c r="H130" s="1">
        <v>12.5202</v>
      </c>
      <c r="I130" s="9">
        <v>8.166</v>
      </c>
      <c r="J130" s="1">
        <v>4.42</v>
      </c>
      <c r="K130" s="1">
        <v>12.586</v>
      </c>
      <c r="L130" s="1">
        <v>0.01714</v>
      </c>
      <c r="M130" s="1">
        <v>0.02654</v>
      </c>
      <c r="N130" s="1">
        <v>34</v>
      </c>
    </row>
    <row r="131" spans="4:14" ht="15">
      <c r="D131" s="16">
        <v>35</v>
      </c>
      <c r="E131" s="1">
        <v>0.004278</v>
      </c>
      <c r="F131" s="1">
        <v>12.4635</v>
      </c>
      <c r="G131" s="1">
        <v>0.0855</v>
      </c>
      <c r="H131" s="1">
        <v>12.549</v>
      </c>
      <c r="I131" s="9">
        <v>8.406</v>
      </c>
      <c r="J131" s="1">
        <v>4.603</v>
      </c>
      <c r="K131" s="1">
        <v>13.009</v>
      </c>
      <c r="L131" s="1">
        <v>0.01762</v>
      </c>
      <c r="M131" s="1">
        <v>0.0274</v>
      </c>
      <c r="N131" s="1">
        <v>35</v>
      </c>
    </row>
    <row r="132" spans="4:14" ht="15">
      <c r="D132" s="16">
        <v>36</v>
      </c>
      <c r="E132" s="1">
        <v>0.004452</v>
      </c>
      <c r="F132" s="1">
        <v>12.4888</v>
      </c>
      <c r="G132" s="1">
        <v>0.0892</v>
      </c>
      <c r="H132" s="1">
        <v>12.578</v>
      </c>
      <c r="I132" s="9">
        <v>8.646</v>
      </c>
      <c r="J132" s="1">
        <v>4.793</v>
      </c>
      <c r="K132" s="1">
        <v>13.439</v>
      </c>
      <c r="L132" s="1">
        <v>0.01811</v>
      </c>
      <c r="M132" s="1">
        <v>0.02827</v>
      </c>
      <c r="N132" s="1">
        <v>36</v>
      </c>
    </row>
    <row r="133" spans="4:14" ht="15">
      <c r="D133" s="16">
        <v>37</v>
      </c>
      <c r="E133" s="1">
        <v>0.004633</v>
      </c>
      <c r="F133" s="1">
        <v>12.5141</v>
      </c>
      <c r="G133" s="1">
        <v>0.093</v>
      </c>
      <c r="H133" s="1">
        <v>12.6071</v>
      </c>
      <c r="I133" s="9">
        <v>8.887</v>
      </c>
      <c r="J133" s="1">
        <v>4.99</v>
      </c>
      <c r="K133" s="1">
        <v>13.877</v>
      </c>
      <c r="L133" s="1">
        <v>0.01859</v>
      </c>
      <c r="M133" s="1">
        <v>0.02915</v>
      </c>
      <c r="N133" s="1">
        <v>37</v>
      </c>
    </row>
    <row r="134" spans="4:14" ht="15">
      <c r="D134" s="16">
        <v>38</v>
      </c>
      <c r="E134" s="1">
        <v>0.004821</v>
      </c>
      <c r="F134" s="1">
        <v>12.5394</v>
      </c>
      <c r="G134" s="1">
        <v>0.0969</v>
      </c>
      <c r="H134" s="1">
        <v>12.6363</v>
      </c>
      <c r="I134" s="9">
        <v>9.127</v>
      </c>
      <c r="J134" s="1">
        <v>5.194</v>
      </c>
      <c r="K134" s="1">
        <v>14.321</v>
      </c>
      <c r="L134" s="1">
        <v>0.01908</v>
      </c>
      <c r="M134" s="1">
        <v>0.03004</v>
      </c>
      <c r="N134" s="1">
        <v>38</v>
      </c>
    </row>
    <row r="135" spans="4:14" ht="15">
      <c r="D135" s="16">
        <v>39</v>
      </c>
      <c r="E135" s="1">
        <v>0.005015</v>
      </c>
      <c r="F135" s="1">
        <v>12.5647</v>
      </c>
      <c r="G135" s="1">
        <v>0.101</v>
      </c>
      <c r="H135" s="1">
        <v>12.6657</v>
      </c>
      <c r="I135" s="9">
        <v>9.367</v>
      </c>
      <c r="J135" s="1">
        <v>5.405</v>
      </c>
      <c r="K135" s="1">
        <v>14.772</v>
      </c>
      <c r="L135" s="1">
        <v>0.01956</v>
      </c>
      <c r="M135" s="1">
        <v>0.03095</v>
      </c>
      <c r="N135" s="1">
        <v>39</v>
      </c>
    </row>
    <row r="136" spans="4:14" ht="15">
      <c r="D136" s="16">
        <v>40</v>
      </c>
      <c r="E136" s="1">
        <v>0.005216</v>
      </c>
      <c r="F136" s="1">
        <v>12.5899</v>
      </c>
      <c r="G136" s="1">
        <v>0.1053</v>
      </c>
      <c r="H136" s="1">
        <v>12.6952</v>
      </c>
      <c r="I136" s="9">
        <v>9.607</v>
      </c>
      <c r="J136" s="1">
        <v>5.625</v>
      </c>
      <c r="K136" s="1">
        <v>15.232</v>
      </c>
      <c r="L136" s="1">
        <v>0.02004</v>
      </c>
      <c r="M136" s="1">
        <v>0.03187</v>
      </c>
      <c r="N136" s="1">
        <v>40</v>
      </c>
    </row>
    <row r="137" spans="4:14" ht="15">
      <c r="D137" s="16">
        <v>41</v>
      </c>
      <c r="E137" s="1">
        <v>0.005425</v>
      </c>
      <c r="F137" s="1">
        <v>12.6152</v>
      </c>
      <c r="G137" s="1">
        <v>0.1097</v>
      </c>
      <c r="H137" s="1">
        <v>12.7249</v>
      </c>
      <c r="I137" s="9">
        <v>9.848</v>
      </c>
      <c r="J137" s="1">
        <v>5.852</v>
      </c>
      <c r="K137" s="1">
        <v>15.699</v>
      </c>
      <c r="L137" s="1">
        <v>0.02052</v>
      </c>
      <c r="M137" s="1">
        <v>0.0328</v>
      </c>
      <c r="N137" s="1">
        <v>41</v>
      </c>
    </row>
    <row r="138" spans="4:14" ht="15">
      <c r="D138" s="16">
        <v>42</v>
      </c>
      <c r="E138" s="1">
        <v>0.00564</v>
      </c>
      <c r="F138" s="1">
        <v>12.6405</v>
      </c>
      <c r="G138" s="1">
        <v>0.1143</v>
      </c>
      <c r="H138" s="1">
        <v>12.7548</v>
      </c>
      <c r="I138" s="9">
        <v>10.088</v>
      </c>
      <c r="J138" s="1">
        <v>6.087</v>
      </c>
      <c r="K138" s="1">
        <v>16.175</v>
      </c>
      <c r="L138" s="1">
        <v>0.021</v>
      </c>
      <c r="M138" s="1">
        <v>0.03375</v>
      </c>
      <c r="N138" s="1">
        <v>42</v>
      </c>
    </row>
    <row r="139" spans="4:14" ht="15">
      <c r="D139" s="16">
        <v>43</v>
      </c>
      <c r="E139" s="1">
        <v>0.005864</v>
      </c>
      <c r="F139" s="1">
        <v>12.6658</v>
      </c>
      <c r="G139" s="1">
        <v>0.1191</v>
      </c>
      <c r="H139" s="1">
        <v>12.7849</v>
      </c>
      <c r="I139" s="9">
        <v>10.328</v>
      </c>
      <c r="J139" s="1">
        <v>6.331</v>
      </c>
      <c r="K139" s="1">
        <v>16.659</v>
      </c>
      <c r="L139" s="1">
        <v>0.02148</v>
      </c>
      <c r="M139" s="1">
        <v>0.03472</v>
      </c>
      <c r="N139" s="1">
        <v>43</v>
      </c>
    </row>
    <row r="140" spans="4:14" ht="15">
      <c r="D140" s="16">
        <v>44</v>
      </c>
      <c r="E140" s="1">
        <v>0.006095</v>
      </c>
      <c r="F140" s="1">
        <v>12.6911</v>
      </c>
      <c r="G140" s="1">
        <v>0.124</v>
      </c>
      <c r="H140" s="1">
        <v>12.8151</v>
      </c>
      <c r="I140" s="9">
        <v>10.568</v>
      </c>
      <c r="J140" s="1">
        <v>6.583</v>
      </c>
      <c r="K140" s="1">
        <v>17.151</v>
      </c>
      <c r="L140" s="1">
        <v>0.02196</v>
      </c>
      <c r="M140" s="1">
        <v>0.0357</v>
      </c>
      <c r="N140" s="1">
        <v>44</v>
      </c>
    </row>
    <row r="141" spans="4:14" ht="15">
      <c r="D141" s="16">
        <v>45</v>
      </c>
      <c r="E141" s="1">
        <v>0.006335</v>
      </c>
      <c r="F141" s="1">
        <v>12.7163</v>
      </c>
      <c r="G141" s="1">
        <v>0.1292</v>
      </c>
      <c r="H141" s="1">
        <v>12.8455</v>
      </c>
      <c r="I141" s="9">
        <v>10.808</v>
      </c>
      <c r="J141" s="1">
        <v>6.844</v>
      </c>
      <c r="K141" s="1">
        <v>17.653</v>
      </c>
      <c r="L141" s="1">
        <v>0.02243</v>
      </c>
      <c r="M141" s="1">
        <v>0.03669</v>
      </c>
      <c r="N141" s="1">
        <v>45</v>
      </c>
    </row>
    <row r="142" spans="4:14" ht="15">
      <c r="D142" s="16">
        <v>46</v>
      </c>
      <c r="E142" s="1">
        <v>0.006582</v>
      </c>
      <c r="F142" s="1">
        <v>12.7416</v>
      </c>
      <c r="G142" s="1">
        <v>0.1345</v>
      </c>
      <c r="H142" s="1">
        <v>12.8761</v>
      </c>
      <c r="I142" s="9">
        <v>11.049</v>
      </c>
      <c r="J142" s="1">
        <v>7.115</v>
      </c>
      <c r="K142" s="1">
        <v>18.164</v>
      </c>
      <c r="L142" s="1">
        <v>0.02291</v>
      </c>
      <c r="M142" s="1">
        <v>0.0377</v>
      </c>
      <c r="N142" s="1">
        <v>46</v>
      </c>
    </row>
    <row r="143" spans="4:14" ht="15">
      <c r="D143" s="16">
        <v>47</v>
      </c>
      <c r="E143" s="1">
        <v>0.006839</v>
      </c>
      <c r="F143" s="1">
        <v>12.7669</v>
      </c>
      <c r="G143" s="1">
        <v>0.14</v>
      </c>
      <c r="H143" s="1">
        <v>12.9069</v>
      </c>
      <c r="I143" s="9">
        <v>11.289</v>
      </c>
      <c r="J143" s="1">
        <v>7.395</v>
      </c>
      <c r="K143" s="1">
        <v>18.684</v>
      </c>
      <c r="L143" s="1">
        <v>0.02338</v>
      </c>
      <c r="M143" s="1">
        <v>0.03873</v>
      </c>
      <c r="N143" s="1">
        <v>47</v>
      </c>
    </row>
    <row r="144" spans="4:14" ht="15">
      <c r="D144" s="16">
        <v>48</v>
      </c>
      <c r="E144" s="1">
        <v>0.007104</v>
      </c>
      <c r="F144" s="1">
        <v>12.7922</v>
      </c>
      <c r="G144" s="1">
        <v>0.1457</v>
      </c>
      <c r="H144" s="1">
        <v>12.9379</v>
      </c>
      <c r="I144" s="9">
        <v>11.529</v>
      </c>
      <c r="J144" s="1">
        <v>7.685</v>
      </c>
      <c r="K144" s="1">
        <v>19.214</v>
      </c>
      <c r="L144" s="1">
        <v>0.02386</v>
      </c>
      <c r="M144" s="1">
        <v>0.03978</v>
      </c>
      <c r="N144" s="1">
        <v>48</v>
      </c>
    </row>
    <row r="145" spans="4:14" ht="15">
      <c r="D145" s="16">
        <v>49</v>
      </c>
      <c r="E145" s="1">
        <v>0.007379</v>
      </c>
      <c r="F145" s="1">
        <v>12.8175</v>
      </c>
      <c r="G145" s="1">
        <v>0.1516</v>
      </c>
      <c r="H145" s="1">
        <v>12.9691</v>
      </c>
      <c r="I145" s="9">
        <v>11.769</v>
      </c>
      <c r="J145" s="1">
        <v>7.985</v>
      </c>
      <c r="K145" s="1">
        <v>19.755</v>
      </c>
      <c r="L145" s="1">
        <v>0.02433</v>
      </c>
      <c r="M145" s="1">
        <v>0.04084</v>
      </c>
      <c r="N145" s="1">
        <v>49</v>
      </c>
    </row>
    <row r="146" spans="4:14" ht="15">
      <c r="D146" s="16">
        <v>50</v>
      </c>
      <c r="E146" s="1">
        <v>0.007663</v>
      </c>
      <c r="F146" s="1">
        <v>12.8427</v>
      </c>
      <c r="G146" s="1">
        <v>0.1578</v>
      </c>
      <c r="H146" s="1">
        <v>13.0005</v>
      </c>
      <c r="I146" s="9">
        <v>12.01</v>
      </c>
      <c r="J146" s="1">
        <v>8.296</v>
      </c>
      <c r="K146" s="1">
        <v>20.306</v>
      </c>
      <c r="L146" s="1">
        <v>0.0248</v>
      </c>
      <c r="M146" s="1">
        <v>0.04192</v>
      </c>
      <c r="N146" s="1">
        <v>50</v>
      </c>
    </row>
    <row r="147" spans="4:14" ht="15">
      <c r="D147" s="16">
        <v>51</v>
      </c>
      <c r="E147" s="1">
        <v>0.007956</v>
      </c>
      <c r="F147" s="1">
        <v>12.868</v>
      </c>
      <c r="G147" s="1">
        <v>0.1641</v>
      </c>
      <c r="H147" s="1">
        <v>13.0322</v>
      </c>
      <c r="I147" s="9">
        <v>12.25</v>
      </c>
      <c r="J147" s="1">
        <v>8.617</v>
      </c>
      <c r="K147" s="1">
        <v>20.867</v>
      </c>
      <c r="L147" s="1">
        <v>0.02527</v>
      </c>
      <c r="M147" s="1">
        <v>0.04302</v>
      </c>
      <c r="N147" s="1">
        <v>51</v>
      </c>
    </row>
    <row r="148" spans="4:14" ht="15">
      <c r="D148" s="16">
        <v>52</v>
      </c>
      <c r="E148" s="1">
        <v>0.00826</v>
      </c>
      <c r="F148" s="1">
        <v>12.8933</v>
      </c>
      <c r="G148" s="1">
        <v>0.1707</v>
      </c>
      <c r="H148" s="1">
        <v>13.064</v>
      </c>
      <c r="I148" s="9">
        <v>12.49</v>
      </c>
      <c r="J148" s="1">
        <v>8.95</v>
      </c>
      <c r="K148" s="1">
        <v>21.44</v>
      </c>
      <c r="L148" s="1">
        <v>0.02574</v>
      </c>
      <c r="M148" s="1">
        <v>0.04414</v>
      </c>
      <c r="N148" s="1">
        <v>52</v>
      </c>
    </row>
    <row r="149" spans="4:14" ht="15">
      <c r="D149" s="16">
        <v>53</v>
      </c>
      <c r="E149" s="1">
        <v>0.008574</v>
      </c>
      <c r="F149" s="1">
        <v>12.9186</v>
      </c>
      <c r="G149" s="1">
        <v>0.1776</v>
      </c>
      <c r="H149" s="1">
        <v>13.0962</v>
      </c>
      <c r="I149" s="9">
        <v>12.73</v>
      </c>
      <c r="J149" s="1">
        <v>9.294</v>
      </c>
      <c r="K149" s="1">
        <v>22.024</v>
      </c>
      <c r="L149" s="1">
        <v>0.02621</v>
      </c>
      <c r="M149" s="1">
        <v>0.04528</v>
      </c>
      <c r="N149" s="1">
        <v>53</v>
      </c>
    </row>
    <row r="150" spans="4:14" ht="15">
      <c r="D150" s="16">
        <v>54</v>
      </c>
      <c r="E150" s="1">
        <v>0.008899</v>
      </c>
      <c r="F150" s="1">
        <v>12.9439</v>
      </c>
      <c r="G150" s="1">
        <v>0.1847</v>
      </c>
      <c r="H150" s="1">
        <v>13.1285</v>
      </c>
      <c r="I150" s="9">
        <v>12.971</v>
      </c>
      <c r="J150" s="1">
        <v>9.65</v>
      </c>
      <c r="K150" s="1">
        <v>22.621</v>
      </c>
      <c r="L150" s="1">
        <v>0.02668</v>
      </c>
      <c r="M150" s="1">
        <v>0.04645</v>
      </c>
      <c r="N150" s="1">
        <v>54</v>
      </c>
    </row>
    <row r="151" spans="4:14" ht="15">
      <c r="D151" s="16">
        <v>55</v>
      </c>
      <c r="E151" s="1">
        <v>0.009235</v>
      </c>
      <c r="F151" s="1">
        <v>12.9691</v>
      </c>
      <c r="G151" s="1">
        <v>0.192</v>
      </c>
      <c r="H151" s="1">
        <v>13.1611</v>
      </c>
      <c r="I151" s="9">
        <v>13.211</v>
      </c>
      <c r="J151" s="1">
        <v>10.018</v>
      </c>
      <c r="K151" s="1">
        <v>23.229</v>
      </c>
      <c r="L151" s="1">
        <v>0.02715</v>
      </c>
      <c r="M151" s="1">
        <v>0.04763</v>
      </c>
      <c r="N151" s="1">
        <v>55</v>
      </c>
    </row>
    <row r="152" spans="4:14" ht="15">
      <c r="D152" s="16">
        <v>56</v>
      </c>
      <c r="E152" s="1">
        <v>0.009582</v>
      </c>
      <c r="F152" s="1">
        <v>12.9944</v>
      </c>
      <c r="G152" s="1">
        <v>0.1996</v>
      </c>
      <c r="H152" s="1">
        <v>13.194</v>
      </c>
      <c r="I152" s="9">
        <v>13.451</v>
      </c>
      <c r="J152" s="1">
        <v>10.399</v>
      </c>
      <c r="K152" s="1">
        <v>23.85</v>
      </c>
      <c r="L152" s="1">
        <v>0.02761</v>
      </c>
      <c r="M152" s="1">
        <v>0.04884</v>
      </c>
      <c r="N152" s="1">
        <v>56</v>
      </c>
    </row>
    <row r="153" spans="4:14" ht="15">
      <c r="D153" s="16">
        <v>57</v>
      </c>
      <c r="E153" s="1">
        <v>0.00994</v>
      </c>
      <c r="F153" s="1">
        <v>13.0197</v>
      </c>
      <c r="G153" s="1">
        <v>0.2075</v>
      </c>
      <c r="H153" s="1">
        <v>13.2272</v>
      </c>
      <c r="I153" s="9">
        <v>13.691</v>
      </c>
      <c r="J153" s="1">
        <v>10.792</v>
      </c>
      <c r="K153" s="1">
        <v>24.484</v>
      </c>
      <c r="L153" s="1">
        <v>0.02808</v>
      </c>
      <c r="M153" s="1">
        <v>0.05006</v>
      </c>
      <c r="N153" s="1">
        <v>57</v>
      </c>
    </row>
    <row r="154" spans="4:14" ht="15">
      <c r="D154" s="16">
        <v>58</v>
      </c>
      <c r="E154" s="1">
        <v>0.010311</v>
      </c>
      <c r="F154" s="1">
        <v>13.045</v>
      </c>
      <c r="G154" s="1">
        <v>0.2156</v>
      </c>
      <c r="H154" s="1">
        <v>13.2606</v>
      </c>
      <c r="I154" s="9">
        <v>13.932</v>
      </c>
      <c r="J154" s="1">
        <v>11.199</v>
      </c>
      <c r="K154" s="1">
        <v>25.131</v>
      </c>
      <c r="L154" s="1">
        <v>0.02854</v>
      </c>
      <c r="M154" s="1">
        <v>0.05132</v>
      </c>
      <c r="N154" s="1">
        <v>58</v>
      </c>
    </row>
    <row r="155" spans="4:14" ht="15">
      <c r="D155" s="16">
        <v>59</v>
      </c>
      <c r="E155" s="1">
        <v>0.010694</v>
      </c>
      <c r="F155" s="1">
        <v>13.0702</v>
      </c>
      <c r="G155" s="1">
        <v>0.2241</v>
      </c>
      <c r="H155" s="1">
        <v>13.2943</v>
      </c>
      <c r="I155" s="9">
        <v>14.172</v>
      </c>
      <c r="J155" s="1">
        <v>11.62</v>
      </c>
      <c r="K155" s="1">
        <v>25.792</v>
      </c>
      <c r="L155" s="1">
        <v>0.02901</v>
      </c>
      <c r="M155" s="1">
        <v>0.05259</v>
      </c>
      <c r="N155" s="1">
        <v>59</v>
      </c>
    </row>
    <row r="156" spans="4:14" ht="15">
      <c r="D156" s="16">
        <v>60</v>
      </c>
      <c r="E156" s="1">
        <v>0.011089</v>
      </c>
      <c r="F156" s="1">
        <v>13.0955</v>
      </c>
      <c r="G156" s="1">
        <v>0.2328</v>
      </c>
      <c r="H156" s="1">
        <v>13.3283</v>
      </c>
      <c r="I156" s="9">
        <v>14.412</v>
      </c>
      <c r="J156" s="1">
        <v>12.055</v>
      </c>
      <c r="K156" s="1">
        <v>26.467</v>
      </c>
      <c r="L156" s="1">
        <v>0.02947</v>
      </c>
      <c r="M156" s="1">
        <v>0.05389</v>
      </c>
      <c r="N156" s="1">
        <v>60</v>
      </c>
    </row>
    <row r="157" spans="4:14" ht="15">
      <c r="D157" s="16">
        <v>61</v>
      </c>
      <c r="E157" s="1">
        <v>0.011498</v>
      </c>
      <c r="F157" s="1">
        <v>13.1208</v>
      </c>
      <c r="G157" s="1">
        <v>0.2418</v>
      </c>
      <c r="H157" s="1">
        <v>13.3626</v>
      </c>
      <c r="I157" s="9">
        <v>14.653</v>
      </c>
      <c r="J157" s="1">
        <v>12.504</v>
      </c>
      <c r="K157" s="1">
        <v>27.157</v>
      </c>
      <c r="L157" s="1">
        <v>0.02993</v>
      </c>
      <c r="M157" s="1">
        <v>0.05522</v>
      </c>
      <c r="N157" s="1">
        <v>61</v>
      </c>
    </row>
    <row r="158" spans="4:14" ht="15">
      <c r="D158" s="16">
        <v>62</v>
      </c>
      <c r="E158" s="1">
        <v>0.011921</v>
      </c>
      <c r="F158" s="1">
        <v>13.1461</v>
      </c>
      <c r="G158" s="1">
        <v>0.2512</v>
      </c>
      <c r="H158" s="1">
        <v>13.3973</v>
      </c>
      <c r="I158" s="9">
        <v>14.893</v>
      </c>
      <c r="J158" s="1">
        <v>12.968</v>
      </c>
      <c r="K158" s="1">
        <v>27.861</v>
      </c>
      <c r="L158" s="1">
        <v>0.03039</v>
      </c>
      <c r="M158" s="1">
        <v>0.05657</v>
      </c>
      <c r="N158" s="1">
        <v>62</v>
      </c>
    </row>
    <row r="159" spans="4:14" ht="15">
      <c r="D159" s="16">
        <v>63</v>
      </c>
      <c r="E159" s="1">
        <v>0.012357</v>
      </c>
      <c r="F159" s="1">
        <v>13.1713</v>
      </c>
      <c r="G159" s="1">
        <v>0.2609</v>
      </c>
      <c r="H159" s="1">
        <v>13.4322</v>
      </c>
      <c r="I159" s="9">
        <v>15.133</v>
      </c>
      <c r="J159" s="1">
        <v>13.448</v>
      </c>
      <c r="K159" s="1">
        <v>28.581</v>
      </c>
      <c r="L159" s="1">
        <v>0.03085</v>
      </c>
      <c r="M159" s="1">
        <v>0.05795</v>
      </c>
      <c r="N159" s="1">
        <v>63</v>
      </c>
    </row>
    <row r="160" spans="4:14" ht="15">
      <c r="D160" s="16">
        <v>64</v>
      </c>
      <c r="E160" s="1">
        <v>0.012807</v>
      </c>
      <c r="F160" s="1">
        <v>13.1966</v>
      </c>
      <c r="G160" s="1">
        <v>0.2709</v>
      </c>
      <c r="H160" s="1">
        <v>13.4675</v>
      </c>
      <c r="I160" s="9">
        <v>15.373</v>
      </c>
      <c r="J160" s="1">
        <v>13.944</v>
      </c>
      <c r="K160" s="1">
        <v>29.318</v>
      </c>
      <c r="L160" s="1">
        <v>0.03131</v>
      </c>
      <c r="M160" s="1">
        <v>0.05936</v>
      </c>
      <c r="N160" s="1">
        <v>64</v>
      </c>
    </row>
    <row r="161" spans="4:14" ht="15">
      <c r="D161" s="16">
        <v>65</v>
      </c>
      <c r="E161" s="1">
        <v>0.013272</v>
      </c>
      <c r="F161" s="1">
        <v>13.2219</v>
      </c>
      <c r="G161" s="1">
        <v>0.2813</v>
      </c>
      <c r="H161" s="1">
        <v>13.5032</v>
      </c>
      <c r="I161" s="9">
        <v>15.614</v>
      </c>
      <c r="J161" s="1">
        <v>14.456</v>
      </c>
      <c r="K161" s="1">
        <v>30.07</v>
      </c>
      <c r="L161" s="1">
        <v>0.03177</v>
      </c>
      <c r="M161" s="1">
        <v>0.0608</v>
      </c>
      <c r="N161" s="1">
        <v>65</v>
      </c>
    </row>
    <row r="162" spans="4:14" ht="15">
      <c r="D162" s="16">
        <v>66</v>
      </c>
      <c r="E162" s="1">
        <v>0.013753</v>
      </c>
      <c r="F162" s="1">
        <v>13.2472</v>
      </c>
      <c r="G162" s="1">
        <v>0.292</v>
      </c>
      <c r="H162" s="1">
        <v>13.5392</v>
      </c>
      <c r="I162" s="9">
        <v>15.854</v>
      </c>
      <c r="J162" s="1">
        <v>14.986</v>
      </c>
      <c r="K162" s="1">
        <v>30.84</v>
      </c>
      <c r="L162" s="1">
        <v>0.03223</v>
      </c>
      <c r="M162" s="1">
        <v>0.06226</v>
      </c>
      <c r="N162" s="1">
        <v>66</v>
      </c>
    </row>
    <row r="163" spans="4:14" ht="15">
      <c r="D163" s="16">
        <v>67</v>
      </c>
      <c r="E163" s="1">
        <v>0.014249</v>
      </c>
      <c r="F163" s="1">
        <v>13.2724</v>
      </c>
      <c r="G163" s="1">
        <v>0.3031</v>
      </c>
      <c r="H163" s="1">
        <v>13.5755</v>
      </c>
      <c r="I163" s="9">
        <v>16.094</v>
      </c>
      <c r="J163" s="1">
        <v>15.532</v>
      </c>
      <c r="K163" s="1">
        <v>31.626</v>
      </c>
      <c r="L163" s="1">
        <v>0.03268</v>
      </c>
      <c r="M163" s="1">
        <v>0.06376</v>
      </c>
      <c r="N163" s="1">
        <v>67</v>
      </c>
    </row>
    <row r="164" spans="4:14" ht="15">
      <c r="D164" s="16">
        <v>68</v>
      </c>
      <c r="E164" s="1">
        <v>0.014761</v>
      </c>
      <c r="F164" s="1">
        <v>13.2977</v>
      </c>
      <c r="G164" s="1">
        <v>0.3146</v>
      </c>
      <c r="H164" s="1">
        <v>13.6123</v>
      </c>
      <c r="I164" s="9">
        <v>16.335</v>
      </c>
      <c r="J164" s="1">
        <v>16.097</v>
      </c>
      <c r="K164" s="1">
        <v>32.431</v>
      </c>
      <c r="L164" s="1">
        <v>0.03314</v>
      </c>
      <c r="M164" s="1">
        <v>0.06529</v>
      </c>
      <c r="N164" s="1">
        <v>68</v>
      </c>
    </row>
    <row r="165" spans="4:14" ht="15">
      <c r="D165" s="16">
        <v>69</v>
      </c>
      <c r="E165" s="1">
        <v>0.015289</v>
      </c>
      <c r="F165" s="1">
        <v>13.323</v>
      </c>
      <c r="G165" s="1">
        <v>0.3265</v>
      </c>
      <c r="H165" s="1">
        <v>13.6494</v>
      </c>
      <c r="I165" s="9">
        <v>16.575</v>
      </c>
      <c r="J165" s="1">
        <v>16.68</v>
      </c>
      <c r="K165" s="1">
        <v>33.255</v>
      </c>
      <c r="L165" s="1">
        <v>0.0336</v>
      </c>
      <c r="M165" s="1">
        <v>0.06685</v>
      </c>
      <c r="N165" s="1">
        <v>69</v>
      </c>
    </row>
    <row r="166" spans="4:14" ht="15">
      <c r="D166" s="16">
        <v>70</v>
      </c>
      <c r="E166" s="1">
        <v>0.015835</v>
      </c>
      <c r="F166" s="1">
        <v>13.3482</v>
      </c>
      <c r="G166" s="1">
        <v>0.3388</v>
      </c>
      <c r="H166" s="1">
        <v>13.687</v>
      </c>
      <c r="I166" s="9">
        <v>16.815</v>
      </c>
      <c r="J166" s="1">
        <v>17.282</v>
      </c>
      <c r="K166" s="1">
        <v>34.097</v>
      </c>
      <c r="L166" s="1">
        <v>0.03405</v>
      </c>
      <c r="M166" s="1">
        <v>0.06844</v>
      </c>
      <c r="N166" s="1">
        <v>70</v>
      </c>
    </row>
    <row r="167" spans="4:14" ht="15">
      <c r="D167" s="16">
        <v>71</v>
      </c>
      <c r="E167" s="1">
        <v>0.016398</v>
      </c>
      <c r="F167" s="1">
        <v>13.3735</v>
      </c>
      <c r="G167" s="1">
        <v>0.3515</v>
      </c>
      <c r="H167" s="1">
        <v>13.725</v>
      </c>
      <c r="I167" s="9">
        <v>17.056</v>
      </c>
      <c r="J167" s="1">
        <v>17.903</v>
      </c>
      <c r="K167" s="1">
        <v>34.959</v>
      </c>
      <c r="L167" s="1">
        <v>0.0345</v>
      </c>
      <c r="M167" s="1">
        <v>0.07007</v>
      </c>
      <c r="N167" s="1">
        <v>71</v>
      </c>
    </row>
    <row r="168" spans="4:14" ht="15">
      <c r="D168" s="16">
        <v>72</v>
      </c>
      <c r="E168" s="1">
        <v>0.016979</v>
      </c>
      <c r="F168" s="1">
        <v>13.3988</v>
      </c>
      <c r="G168" s="1">
        <v>0.3646</v>
      </c>
      <c r="H168" s="1">
        <v>13.7634</v>
      </c>
      <c r="I168" s="9">
        <v>17.296</v>
      </c>
      <c r="J168" s="1">
        <v>18.545</v>
      </c>
      <c r="K168" s="1">
        <v>35.841</v>
      </c>
      <c r="L168" s="1">
        <v>0.03496</v>
      </c>
      <c r="M168" s="1">
        <v>0.07173</v>
      </c>
      <c r="N168" s="1">
        <v>72</v>
      </c>
    </row>
    <row r="169" spans="4:14" ht="15">
      <c r="D169" s="16">
        <v>73</v>
      </c>
      <c r="E169" s="1">
        <v>0.017578</v>
      </c>
      <c r="F169" s="1">
        <v>13.4241</v>
      </c>
      <c r="G169" s="1">
        <v>0.3782</v>
      </c>
      <c r="H169" s="1">
        <v>13.8022</v>
      </c>
      <c r="I169" s="9">
        <v>17.536</v>
      </c>
      <c r="J169" s="1">
        <v>19.208</v>
      </c>
      <c r="K169" s="1">
        <v>36.744</v>
      </c>
      <c r="L169" s="1">
        <v>0.03541</v>
      </c>
      <c r="M169" s="1">
        <v>0.07343</v>
      </c>
      <c r="N169" s="1">
        <v>73</v>
      </c>
    </row>
    <row r="170" spans="4:14" ht="15">
      <c r="D170" s="16">
        <v>74</v>
      </c>
      <c r="E170" s="1">
        <v>0.018197</v>
      </c>
      <c r="F170" s="1">
        <v>13.4493</v>
      </c>
      <c r="G170" s="1">
        <v>0.3922</v>
      </c>
      <c r="H170" s="1">
        <v>13.8415</v>
      </c>
      <c r="I170" s="9">
        <v>17.776</v>
      </c>
      <c r="J170" s="1">
        <v>19.892</v>
      </c>
      <c r="K170" s="1">
        <v>37.668</v>
      </c>
      <c r="L170" s="1">
        <v>0.03586</v>
      </c>
      <c r="M170" s="1">
        <v>0.07516</v>
      </c>
      <c r="N170" s="1">
        <v>74</v>
      </c>
    </row>
    <row r="171" spans="4:14" ht="15">
      <c r="D171" s="16">
        <v>75</v>
      </c>
      <c r="E171" s="1">
        <v>0.018835</v>
      </c>
      <c r="F171" s="1">
        <v>13.4746</v>
      </c>
      <c r="G171" s="1">
        <v>0.4067</v>
      </c>
      <c r="H171" s="1">
        <v>13.8813</v>
      </c>
      <c r="I171" s="9">
        <v>18.017</v>
      </c>
      <c r="J171" s="1">
        <v>20.598</v>
      </c>
      <c r="K171" s="1">
        <v>38.615</v>
      </c>
      <c r="L171" s="1">
        <v>0.03631</v>
      </c>
      <c r="M171" s="1">
        <v>0.07694</v>
      </c>
      <c r="N171" s="1">
        <v>75</v>
      </c>
    </row>
    <row r="172" spans="4:14" ht="15">
      <c r="D172" s="16">
        <v>76</v>
      </c>
      <c r="E172" s="1">
        <v>0.019494</v>
      </c>
      <c r="F172" s="1">
        <v>13.4999</v>
      </c>
      <c r="G172" s="1">
        <v>0.4217</v>
      </c>
      <c r="H172" s="1">
        <v>13.9216</v>
      </c>
      <c r="I172" s="9">
        <v>18.257</v>
      </c>
      <c r="J172" s="1">
        <v>21.327</v>
      </c>
      <c r="K172" s="1">
        <v>39.584</v>
      </c>
      <c r="L172" s="1">
        <v>0.03676</v>
      </c>
      <c r="M172" s="1">
        <v>0.07875</v>
      </c>
      <c r="N172" s="1">
        <v>76</v>
      </c>
    </row>
    <row r="173" spans="4:14" ht="15">
      <c r="D173" s="16">
        <v>77</v>
      </c>
      <c r="E173" s="1">
        <v>0.020173</v>
      </c>
      <c r="F173" s="1">
        <v>13.5251</v>
      </c>
      <c r="G173" s="1">
        <v>0.4372</v>
      </c>
      <c r="H173" s="1">
        <v>13.9624</v>
      </c>
      <c r="I173" s="9">
        <v>18.498</v>
      </c>
      <c r="J173" s="1">
        <v>22.079</v>
      </c>
      <c r="K173" s="1">
        <v>40.576</v>
      </c>
      <c r="L173" s="1">
        <v>0.0372</v>
      </c>
      <c r="M173" s="1">
        <v>0.0806</v>
      </c>
      <c r="N173" s="1">
        <v>77</v>
      </c>
    </row>
    <row r="174" spans="4:14" ht="15">
      <c r="D174" s="16">
        <v>78</v>
      </c>
      <c r="E174" s="1">
        <v>0.020874</v>
      </c>
      <c r="F174" s="1">
        <v>13.5504</v>
      </c>
      <c r="G174" s="1">
        <v>0.4533</v>
      </c>
      <c r="H174" s="1">
        <v>14.0037</v>
      </c>
      <c r="I174" s="9">
        <v>18.738</v>
      </c>
      <c r="J174" s="1">
        <v>22.855</v>
      </c>
      <c r="K174" s="1">
        <v>41.593</v>
      </c>
      <c r="L174" s="1">
        <v>0.03765</v>
      </c>
      <c r="M174" s="1">
        <v>0.0825</v>
      </c>
      <c r="N174" s="1">
        <v>78</v>
      </c>
    </row>
    <row r="175" spans="4:14" ht="15">
      <c r="D175" s="16">
        <v>79</v>
      </c>
      <c r="E175" s="1">
        <v>0.021597</v>
      </c>
      <c r="F175" s="1">
        <v>13.5757</v>
      </c>
      <c r="G175" s="1">
        <v>0.4698</v>
      </c>
      <c r="H175" s="1">
        <v>14.0455</v>
      </c>
      <c r="I175" s="9">
        <v>18.978</v>
      </c>
      <c r="J175" s="1">
        <v>23.656</v>
      </c>
      <c r="K175" s="1">
        <v>42.634</v>
      </c>
      <c r="L175" s="1">
        <v>0.0381</v>
      </c>
      <c r="M175" s="1">
        <v>0.08444</v>
      </c>
      <c r="N175" s="1">
        <v>79</v>
      </c>
    </row>
    <row r="176" spans="4:14" ht="15">
      <c r="D176" s="16">
        <v>80</v>
      </c>
      <c r="E176" s="1">
        <v>0.022343</v>
      </c>
      <c r="F176" s="1">
        <v>13.601</v>
      </c>
      <c r="G176" s="1">
        <v>0.4869</v>
      </c>
      <c r="H176" s="1">
        <v>14.0879</v>
      </c>
      <c r="I176" s="9">
        <v>19.219</v>
      </c>
      <c r="J176" s="1">
        <v>24.482</v>
      </c>
      <c r="K176" s="1">
        <v>43.701</v>
      </c>
      <c r="L176" s="1">
        <v>0.03854</v>
      </c>
      <c r="M176" s="1">
        <v>0.08642</v>
      </c>
      <c r="N176" s="1">
        <v>80</v>
      </c>
    </row>
    <row r="177" spans="4:14" ht="15">
      <c r="D177" s="16">
        <v>81</v>
      </c>
      <c r="E177" s="1">
        <v>0.023112</v>
      </c>
      <c r="F177" s="1">
        <v>13.6262</v>
      </c>
      <c r="G177" s="1">
        <v>0.5046</v>
      </c>
      <c r="H177" s="1">
        <v>14.1308</v>
      </c>
      <c r="I177" s="9">
        <v>19.459</v>
      </c>
      <c r="J177" s="1">
        <v>25.335</v>
      </c>
      <c r="K177" s="1">
        <v>44.794</v>
      </c>
      <c r="L177" s="1">
        <v>0.03899</v>
      </c>
      <c r="M177" s="1">
        <v>0.08845</v>
      </c>
      <c r="N177" s="1">
        <v>81</v>
      </c>
    </row>
    <row r="178" spans="4:14" ht="15">
      <c r="D178" s="16">
        <v>82</v>
      </c>
      <c r="E178" s="1">
        <v>0.023905</v>
      </c>
      <c r="F178" s="1">
        <v>13.6515</v>
      </c>
      <c r="G178" s="1">
        <v>0.5229</v>
      </c>
      <c r="H178" s="1">
        <v>14.1744</v>
      </c>
      <c r="I178" s="9">
        <v>19.699</v>
      </c>
      <c r="J178" s="1">
        <v>26.215</v>
      </c>
      <c r="K178" s="1">
        <v>45.914</v>
      </c>
      <c r="L178" s="1">
        <v>0.03943</v>
      </c>
      <c r="M178" s="1">
        <v>0.09052</v>
      </c>
      <c r="N178" s="1">
        <v>82</v>
      </c>
    </row>
    <row r="179" spans="4:14" ht="15">
      <c r="D179" s="16">
        <v>83</v>
      </c>
      <c r="E179" s="1">
        <v>0.024723</v>
      </c>
      <c r="F179" s="1">
        <v>13.6768</v>
      </c>
      <c r="G179" s="1">
        <v>0.5418</v>
      </c>
      <c r="H179" s="1">
        <v>14.2185</v>
      </c>
      <c r="I179" s="9">
        <v>19.94</v>
      </c>
      <c r="J179" s="1">
        <v>27.122</v>
      </c>
      <c r="K179" s="1">
        <v>47.062</v>
      </c>
      <c r="L179" s="1">
        <v>0.03988</v>
      </c>
      <c r="M179" s="1">
        <v>0.09264</v>
      </c>
      <c r="N179" s="1">
        <v>83</v>
      </c>
    </row>
    <row r="180" spans="4:14" ht="15">
      <c r="D180" s="16">
        <v>84</v>
      </c>
      <c r="E180" s="1">
        <v>0.025566</v>
      </c>
      <c r="F180" s="1">
        <v>13.702</v>
      </c>
      <c r="G180" s="1">
        <v>0.5613</v>
      </c>
      <c r="H180" s="1">
        <v>14.2633</v>
      </c>
      <c r="I180" s="9">
        <v>20.18</v>
      </c>
      <c r="J180" s="1">
        <v>28.059</v>
      </c>
      <c r="K180" s="1">
        <v>48.239</v>
      </c>
      <c r="L180" s="1">
        <v>0.04032</v>
      </c>
      <c r="M180" s="1">
        <v>0.09481</v>
      </c>
      <c r="N180" s="1">
        <v>84</v>
      </c>
    </row>
    <row r="181" spans="4:14" ht="15">
      <c r="D181" s="16">
        <v>85</v>
      </c>
      <c r="E181" s="1">
        <v>0.026436</v>
      </c>
      <c r="F181" s="1">
        <v>13.7273</v>
      </c>
      <c r="G181" s="1">
        <v>0.5814</v>
      </c>
      <c r="H181" s="1">
        <v>14.3087</v>
      </c>
      <c r="I181" s="9">
        <v>20.42</v>
      </c>
      <c r="J181" s="1">
        <v>29.025</v>
      </c>
      <c r="K181" s="1">
        <v>49.445</v>
      </c>
      <c r="L181" s="1">
        <v>0.04076</v>
      </c>
      <c r="M181" s="1">
        <v>0.09703</v>
      </c>
      <c r="N181" s="1">
        <v>85</v>
      </c>
    </row>
    <row r="182" spans="4:14" ht="15">
      <c r="D182" s="16">
        <v>86</v>
      </c>
      <c r="E182" s="1">
        <v>0.027333</v>
      </c>
      <c r="F182" s="1">
        <v>13.7526</v>
      </c>
      <c r="G182" s="1">
        <v>0.6022</v>
      </c>
      <c r="H182" s="1">
        <v>14.3548</v>
      </c>
      <c r="I182" s="9">
        <v>20.661</v>
      </c>
      <c r="J182" s="1">
        <v>30.021</v>
      </c>
      <c r="K182" s="1">
        <v>50.682</v>
      </c>
      <c r="L182" s="1">
        <v>0.0412</v>
      </c>
      <c r="M182" s="1">
        <v>0.0993</v>
      </c>
      <c r="N182" s="1">
        <v>86</v>
      </c>
    </row>
    <row r="183" spans="4:14" ht="15">
      <c r="D183" s="16">
        <v>87</v>
      </c>
      <c r="E183" s="1">
        <v>0.028257</v>
      </c>
      <c r="F183" s="1">
        <v>13.7778</v>
      </c>
      <c r="G183" s="1">
        <v>0.6237</v>
      </c>
      <c r="H183" s="1">
        <v>14.4015</v>
      </c>
      <c r="I183" s="9">
        <v>20.901</v>
      </c>
      <c r="J183" s="1">
        <v>31.049</v>
      </c>
      <c r="K183" s="1">
        <v>51.95</v>
      </c>
      <c r="L183" s="1">
        <v>0.04164</v>
      </c>
      <c r="M183" s="1">
        <v>0.10163</v>
      </c>
      <c r="N183" s="1">
        <v>87</v>
      </c>
    </row>
    <row r="184" spans="4:14" ht="15">
      <c r="D184" s="16">
        <v>88</v>
      </c>
      <c r="E184" s="1">
        <v>0.029211</v>
      </c>
      <c r="F184" s="1">
        <v>13.8031</v>
      </c>
      <c r="G184" s="1">
        <v>0.6459</v>
      </c>
      <c r="H184" s="1">
        <v>14.449</v>
      </c>
      <c r="I184" s="9">
        <v>21.142</v>
      </c>
      <c r="J184" s="1">
        <v>32.109</v>
      </c>
      <c r="K184" s="1">
        <v>53.25</v>
      </c>
      <c r="L184" s="1">
        <v>0.04208</v>
      </c>
      <c r="M184" s="1">
        <v>0.10401</v>
      </c>
      <c r="N184" s="1">
        <v>88</v>
      </c>
    </row>
    <row r="185" spans="4:14" ht="15">
      <c r="D185" s="16">
        <v>89</v>
      </c>
      <c r="E185" s="1">
        <v>0.030193</v>
      </c>
      <c r="F185" s="1">
        <v>13.8284</v>
      </c>
      <c r="G185" s="1">
        <v>0.6688</v>
      </c>
      <c r="H185" s="1">
        <v>14.4972</v>
      </c>
      <c r="I185" s="9">
        <v>21.382</v>
      </c>
      <c r="J185" s="1">
        <v>33.202</v>
      </c>
      <c r="K185" s="1">
        <v>54.584</v>
      </c>
      <c r="L185" s="1">
        <v>0.04252</v>
      </c>
      <c r="M185" s="1">
        <v>0.10645</v>
      </c>
      <c r="N185" s="1">
        <v>89</v>
      </c>
    </row>
    <row r="186" spans="4:14" ht="15">
      <c r="D186" s="16">
        <v>90</v>
      </c>
      <c r="E186" s="1">
        <v>0.031206</v>
      </c>
      <c r="F186" s="1">
        <v>13.8536</v>
      </c>
      <c r="G186" s="1">
        <v>0.6925</v>
      </c>
      <c r="H186" s="1">
        <v>14.5462</v>
      </c>
      <c r="I186" s="9">
        <v>21.622</v>
      </c>
      <c r="J186" s="1">
        <v>34.329</v>
      </c>
      <c r="K186" s="1">
        <v>55.952</v>
      </c>
      <c r="L186" s="1">
        <v>0.04296</v>
      </c>
      <c r="M186" s="1">
        <v>0.10895</v>
      </c>
      <c r="N186" s="1">
        <v>90</v>
      </c>
    </row>
    <row r="187" spans="4:14" ht="15">
      <c r="D187" s="16">
        <v>91</v>
      </c>
      <c r="E187" s="1">
        <v>0.032251</v>
      </c>
      <c r="F187" s="1">
        <v>13.8789</v>
      </c>
      <c r="G187" s="1">
        <v>0.717</v>
      </c>
      <c r="H187" s="1">
        <v>14.5959</v>
      </c>
      <c r="I187" s="9">
        <v>21.863</v>
      </c>
      <c r="J187" s="1">
        <v>35.492</v>
      </c>
      <c r="K187" s="1">
        <v>57.355</v>
      </c>
      <c r="L187" s="1">
        <v>0.0434</v>
      </c>
      <c r="M187" s="1">
        <v>0.1115</v>
      </c>
      <c r="N187" s="1">
        <v>91</v>
      </c>
    </row>
    <row r="188" spans="4:14" ht="15">
      <c r="D188" s="16">
        <v>92</v>
      </c>
      <c r="E188" s="1">
        <v>0.033327</v>
      </c>
      <c r="F188" s="1">
        <v>13.9042</v>
      </c>
      <c r="G188" s="1">
        <v>0.7422</v>
      </c>
      <c r="H188" s="1">
        <v>14.6464</v>
      </c>
      <c r="I188" s="9">
        <v>22.103</v>
      </c>
      <c r="J188" s="1">
        <v>36.691</v>
      </c>
      <c r="K188" s="1">
        <v>58.795</v>
      </c>
      <c r="L188" s="1">
        <v>0.04383</v>
      </c>
      <c r="M188" s="1">
        <v>0.11412</v>
      </c>
      <c r="N188" s="1">
        <v>92</v>
      </c>
    </row>
    <row r="189" spans="4:14" ht="15">
      <c r="D189" s="16">
        <v>93</v>
      </c>
      <c r="E189" s="1">
        <v>0.034437</v>
      </c>
      <c r="F189" s="1">
        <v>13.9294</v>
      </c>
      <c r="G189" s="1">
        <v>0.7683</v>
      </c>
      <c r="H189" s="1">
        <v>14.6977</v>
      </c>
      <c r="I189" s="9">
        <v>22.344</v>
      </c>
      <c r="J189" s="1">
        <v>37.928</v>
      </c>
      <c r="K189" s="1">
        <v>60.272</v>
      </c>
      <c r="L189" s="1">
        <v>0.04427</v>
      </c>
      <c r="M189" s="1">
        <v>0.11681</v>
      </c>
      <c r="N189" s="1">
        <v>93</v>
      </c>
    </row>
    <row r="190" spans="4:14" ht="15">
      <c r="D190" s="16">
        <v>94</v>
      </c>
      <c r="E190" s="1">
        <v>0.035581</v>
      </c>
      <c r="F190" s="1">
        <v>13.9547</v>
      </c>
      <c r="G190" s="1">
        <v>0.7952</v>
      </c>
      <c r="H190" s="1">
        <v>14.7499</v>
      </c>
      <c r="I190" s="9">
        <v>22.584</v>
      </c>
      <c r="J190" s="1">
        <v>39.203</v>
      </c>
      <c r="K190" s="1">
        <v>61.787</v>
      </c>
      <c r="L190" s="1">
        <v>0.0447</v>
      </c>
      <c r="M190" s="1">
        <v>0.11955</v>
      </c>
      <c r="N190" s="1">
        <v>94</v>
      </c>
    </row>
    <row r="191" spans="4:14" ht="15">
      <c r="D191" s="16">
        <v>95</v>
      </c>
      <c r="E191" s="1">
        <v>0.03676</v>
      </c>
      <c r="F191" s="1">
        <v>13.98</v>
      </c>
      <c r="G191" s="1">
        <v>0.823</v>
      </c>
      <c r="H191" s="1">
        <v>14.803</v>
      </c>
      <c r="I191" s="9">
        <v>22.825</v>
      </c>
      <c r="J191" s="1">
        <v>40.518</v>
      </c>
      <c r="K191" s="1">
        <v>63.343</v>
      </c>
      <c r="L191" s="1">
        <v>0.04514</v>
      </c>
      <c r="M191" s="1">
        <v>0.12237</v>
      </c>
      <c r="N191" s="1">
        <v>95</v>
      </c>
    </row>
    <row r="192" spans="4:14" ht="15">
      <c r="D192" s="16">
        <v>96</v>
      </c>
      <c r="E192" s="1">
        <v>0.037976</v>
      </c>
      <c r="F192" s="1">
        <v>14.0052</v>
      </c>
      <c r="G192" s="1">
        <v>0.8518</v>
      </c>
      <c r="H192" s="1">
        <v>14.857</v>
      </c>
      <c r="I192" s="9">
        <v>23.065</v>
      </c>
      <c r="J192" s="1">
        <v>41.874</v>
      </c>
      <c r="K192" s="1">
        <v>64.939</v>
      </c>
      <c r="L192" s="1">
        <v>0.04557</v>
      </c>
      <c r="M192" s="1">
        <v>0.12525</v>
      </c>
      <c r="N192" s="1">
        <v>96</v>
      </c>
    </row>
    <row r="193" spans="4:14" ht="15">
      <c r="D193" s="16">
        <v>97</v>
      </c>
      <c r="E193" s="1">
        <v>0.039228</v>
      </c>
      <c r="F193" s="1">
        <v>14.0305</v>
      </c>
      <c r="G193" s="1">
        <v>0.8814</v>
      </c>
      <c r="H193" s="1">
        <v>14.9119</v>
      </c>
      <c r="I193" s="9">
        <v>23.305</v>
      </c>
      <c r="J193" s="1">
        <v>43.272</v>
      </c>
      <c r="K193" s="1">
        <v>66.578</v>
      </c>
      <c r="L193" s="1">
        <v>0.046</v>
      </c>
      <c r="M193" s="1">
        <v>0.12821</v>
      </c>
      <c r="N193" s="1">
        <v>97</v>
      </c>
    </row>
    <row r="194" spans="4:14" ht="15">
      <c r="D194" s="16">
        <v>98</v>
      </c>
      <c r="E194" s="1">
        <v>0.04052</v>
      </c>
      <c r="F194" s="1">
        <v>14.0558</v>
      </c>
      <c r="G194" s="1">
        <v>0.912</v>
      </c>
      <c r="H194" s="1">
        <v>14.9678</v>
      </c>
      <c r="I194" s="9">
        <v>23.546</v>
      </c>
      <c r="J194" s="1">
        <v>44.714</v>
      </c>
      <c r="K194" s="1">
        <v>68.26</v>
      </c>
      <c r="L194" s="1">
        <v>0.04643</v>
      </c>
      <c r="M194" s="1">
        <v>0.13124</v>
      </c>
      <c r="N194" s="1">
        <v>98</v>
      </c>
    </row>
    <row r="195" spans="4:14" ht="15">
      <c r="D195" s="16">
        <v>99</v>
      </c>
      <c r="E195" s="1">
        <v>0.041851</v>
      </c>
      <c r="F195" s="1">
        <v>14.081</v>
      </c>
      <c r="G195" s="1">
        <v>0.9436</v>
      </c>
      <c r="H195" s="1">
        <v>15.0247</v>
      </c>
      <c r="I195" s="9">
        <v>23.786</v>
      </c>
      <c r="J195" s="1">
        <v>46.201</v>
      </c>
      <c r="K195" s="1">
        <v>69.987</v>
      </c>
      <c r="L195" s="1">
        <v>0.04686</v>
      </c>
      <c r="M195" s="1">
        <v>0.13434</v>
      </c>
      <c r="N195" s="1">
        <v>99</v>
      </c>
    </row>
    <row r="196" spans="4:14" ht="15">
      <c r="D196" s="16">
        <v>100</v>
      </c>
      <c r="E196" s="1">
        <v>0.043222</v>
      </c>
      <c r="F196" s="1">
        <v>14.1063</v>
      </c>
      <c r="G196" s="1">
        <v>0.9763</v>
      </c>
      <c r="H196" s="1">
        <v>15.0826</v>
      </c>
      <c r="I196" s="9">
        <v>24.027</v>
      </c>
      <c r="J196" s="1">
        <v>47.734</v>
      </c>
      <c r="K196" s="1">
        <v>71.761</v>
      </c>
      <c r="L196" s="1">
        <v>0.04729</v>
      </c>
      <c r="M196" s="1">
        <v>0.13752</v>
      </c>
      <c r="N196" s="1">
        <v>100</v>
      </c>
    </row>
    <row r="197" spans="4:14" ht="15">
      <c r="D197" s="16">
        <v>101</v>
      </c>
      <c r="E197" s="1">
        <v>0.044636</v>
      </c>
      <c r="F197" s="1">
        <v>14.1316</v>
      </c>
      <c r="G197" s="1">
        <v>1.01</v>
      </c>
      <c r="H197" s="1">
        <v>15.1416</v>
      </c>
      <c r="I197" s="9">
        <v>24.267</v>
      </c>
      <c r="J197" s="1">
        <v>49.315</v>
      </c>
      <c r="K197" s="1">
        <v>73.582</v>
      </c>
      <c r="L197" s="1">
        <v>0.04772</v>
      </c>
      <c r="M197" s="1">
        <v>0.14079</v>
      </c>
      <c r="N197" s="1">
        <v>101</v>
      </c>
    </row>
    <row r="198" spans="4:14" ht="15">
      <c r="D198" s="16">
        <v>102</v>
      </c>
      <c r="E198" s="1">
        <v>0.046094</v>
      </c>
      <c r="F198" s="1">
        <v>14.1568</v>
      </c>
      <c r="G198" s="1">
        <v>1.0448</v>
      </c>
      <c r="H198" s="1">
        <v>15.2016</v>
      </c>
      <c r="I198" s="9">
        <v>24.508</v>
      </c>
      <c r="J198" s="1">
        <v>50.945</v>
      </c>
      <c r="K198" s="1">
        <v>75.453</v>
      </c>
      <c r="L198" s="1">
        <v>0.04815</v>
      </c>
      <c r="M198" s="1">
        <v>0.14413</v>
      </c>
      <c r="N198" s="1">
        <v>102</v>
      </c>
    </row>
    <row r="199" spans="4:14" ht="15">
      <c r="D199" s="16">
        <v>103</v>
      </c>
      <c r="E199" s="1">
        <v>0.047596</v>
      </c>
      <c r="F199" s="1">
        <v>14.1821</v>
      </c>
      <c r="G199" s="1">
        <v>1.0807</v>
      </c>
      <c r="H199" s="1">
        <v>15.2628</v>
      </c>
      <c r="I199" s="9">
        <v>24.748</v>
      </c>
      <c r="J199" s="1">
        <v>52.626</v>
      </c>
      <c r="K199" s="1">
        <v>77.374</v>
      </c>
      <c r="L199" s="1">
        <v>0.04858</v>
      </c>
      <c r="M199" s="1">
        <v>0.14756</v>
      </c>
      <c r="N199" s="1">
        <v>103</v>
      </c>
    </row>
    <row r="200" spans="4:14" ht="15">
      <c r="D200" s="16">
        <v>104</v>
      </c>
      <c r="E200" s="1">
        <v>0.049145</v>
      </c>
      <c r="F200" s="1">
        <v>14.2074</v>
      </c>
      <c r="G200" s="1">
        <v>1.1178</v>
      </c>
      <c r="H200" s="1">
        <v>15.3252</v>
      </c>
      <c r="I200" s="9">
        <v>24.989</v>
      </c>
      <c r="J200" s="1">
        <v>54.359</v>
      </c>
      <c r="K200" s="1">
        <v>79.348</v>
      </c>
      <c r="L200" s="1">
        <v>0.04901</v>
      </c>
      <c r="M200" s="1">
        <v>0.15108</v>
      </c>
      <c r="N200" s="1">
        <v>104</v>
      </c>
    </row>
    <row r="201" spans="4:14" ht="15">
      <c r="D201" s="16">
        <v>105</v>
      </c>
      <c r="E201" s="1">
        <v>0.050741</v>
      </c>
      <c r="F201" s="1">
        <v>14.2326</v>
      </c>
      <c r="G201" s="1">
        <v>1.1561</v>
      </c>
      <c r="H201" s="1">
        <v>15.3887</v>
      </c>
      <c r="I201" s="9">
        <v>25.229</v>
      </c>
      <c r="J201" s="1">
        <v>56.146</v>
      </c>
      <c r="K201" s="1">
        <v>81.375</v>
      </c>
      <c r="L201" s="1">
        <v>0.04943</v>
      </c>
      <c r="M201" s="1">
        <v>0.15469</v>
      </c>
      <c r="N201" s="1">
        <v>105</v>
      </c>
    </row>
    <row r="202" spans="4:14" ht="15">
      <c r="D202" s="16">
        <v>106</v>
      </c>
      <c r="E202" s="1">
        <v>0.052386</v>
      </c>
      <c r="F202" s="1">
        <v>14.2579</v>
      </c>
      <c r="G202" s="1">
        <v>1.1957</v>
      </c>
      <c r="H202" s="1">
        <v>15.4535</v>
      </c>
      <c r="I202" s="9">
        <v>25.47</v>
      </c>
      <c r="J202" s="1">
        <v>57.989</v>
      </c>
      <c r="K202" s="1">
        <v>83.459</v>
      </c>
      <c r="L202" s="1">
        <v>0.04986</v>
      </c>
      <c r="M202" s="1">
        <v>0.15839</v>
      </c>
      <c r="N202" s="1">
        <v>106</v>
      </c>
    </row>
    <row r="203" spans="4:14" ht="15">
      <c r="D203" s="16">
        <v>107</v>
      </c>
      <c r="E203" s="1">
        <v>0.054082</v>
      </c>
      <c r="F203" s="1">
        <v>14.2831</v>
      </c>
      <c r="G203" s="1">
        <v>1.2365</v>
      </c>
      <c r="H203" s="1">
        <v>15.5196</v>
      </c>
      <c r="I203" s="9">
        <v>25.71</v>
      </c>
      <c r="J203" s="1">
        <v>59.889</v>
      </c>
      <c r="K203" s="1">
        <v>85.6</v>
      </c>
      <c r="L203" s="1">
        <v>0.05028</v>
      </c>
      <c r="M203" s="1">
        <v>0.16219</v>
      </c>
      <c r="N203" s="1">
        <v>107</v>
      </c>
    </row>
    <row r="204" spans="4:14" ht="15">
      <c r="D204" s="16">
        <v>108</v>
      </c>
      <c r="E204" s="1">
        <v>0.05583</v>
      </c>
      <c r="F204" s="1">
        <v>14.3084</v>
      </c>
      <c r="G204" s="1">
        <v>1.2787</v>
      </c>
      <c r="H204" s="1">
        <v>15.5871</v>
      </c>
      <c r="I204" s="9">
        <v>25.951</v>
      </c>
      <c r="J204" s="1">
        <v>61.849</v>
      </c>
      <c r="K204" s="1">
        <v>87.8</v>
      </c>
      <c r="L204" s="1">
        <v>0.05071</v>
      </c>
      <c r="M204" s="1">
        <v>0.16608</v>
      </c>
      <c r="N204" s="1">
        <v>108</v>
      </c>
    </row>
    <row r="205" spans="4:14" ht="15">
      <c r="D205" s="16">
        <v>109</v>
      </c>
      <c r="E205" s="1">
        <v>0.057632</v>
      </c>
      <c r="F205" s="1">
        <v>14.3337</v>
      </c>
      <c r="G205" s="1">
        <v>1.3222</v>
      </c>
      <c r="H205" s="1">
        <v>15.6559</v>
      </c>
      <c r="I205" s="9">
        <v>26.191</v>
      </c>
      <c r="J205" s="1">
        <v>63.87</v>
      </c>
      <c r="K205" s="1">
        <v>90.061</v>
      </c>
      <c r="L205" s="1">
        <v>0.05113</v>
      </c>
      <c r="M205" s="1">
        <v>0.17008</v>
      </c>
      <c r="N205" s="1">
        <v>109</v>
      </c>
    </row>
    <row r="206" spans="4:14" ht="15">
      <c r="D206" s="16">
        <v>110</v>
      </c>
      <c r="E206" s="1">
        <v>0.05949</v>
      </c>
      <c r="F206" s="1">
        <v>14.3589</v>
      </c>
      <c r="G206" s="1">
        <v>1.3672</v>
      </c>
      <c r="H206" s="1">
        <v>15.7261</v>
      </c>
      <c r="I206" s="9">
        <v>26.432</v>
      </c>
      <c r="J206" s="1">
        <v>65.954</v>
      </c>
      <c r="K206" s="1">
        <v>92.386</v>
      </c>
      <c r="L206" s="1">
        <v>0.05155</v>
      </c>
      <c r="M206" s="1">
        <v>0.17419</v>
      </c>
      <c r="N206" s="1">
        <v>110</v>
      </c>
    </row>
    <row r="207" spans="4:14" ht="15">
      <c r="D207" s="16">
        <v>111</v>
      </c>
      <c r="E207" s="1">
        <v>0.061405</v>
      </c>
      <c r="F207" s="1">
        <v>14.3842</v>
      </c>
      <c r="G207" s="1">
        <v>1.4136</v>
      </c>
      <c r="H207" s="1">
        <v>15.7978</v>
      </c>
      <c r="I207" s="9">
        <v>26.672</v>
      </c>
      <c r="J207" s="1">
        <v>68.104</v>
      </c>
      <c r="K207" s="1">
        <v>94.777</v>
      </c>
      <c r="L207" s="1">
        <v>0.05197</v>
      </c>
      <c r="M207" s="1">
        <v>0.1784</v>
      </c>
      <c r="N207" s="1">
        <v>111</v>
      </c>
    </row>
    <row r="208" spans="4:14" ht="15">
      <c r="D208" s="16">
        <v>112</v>
      </c>
      <c r="E208" s="1">
        <v>0.06338</v>
      </c>
      <c r="F208" s="1">
        <v>14.4095</v>
      </c>
      <c r="G208" s="1">
        <v>1.4615</v>
      </c>
      <c r="H208" s="1">
        <v>15.871</v>
      </c>
      <c r="I208" s="9">
        <v>26.913</v>
      </c>
      <c r="J208" s="1">
        <v>70.321</v>
      </c>
      <c r="K208" s="1">
        <v>97.234</v>
      </c>
      <c r="L208" s="1">
        <v>0.0524</v>
      </c>
      <c r="M208" s="1">
        <v>0.18272</v>
      </c>
      <c r="N208" s="1">
        <v>112</v>
      </c>
    </row>
    <row r="209" spans="4:14" ht="15">
      <c r="D209" s="16">
        <v>113</v>
      </c>
      <c r="E209" s="1">
        <v>0.065416</v>
      </c>
      <c r="F209" s="1">
        <v>14.4347</v>
      </c>
      <c r="G209" s="1">
        <v>1.5111</v>
      </c>
      <c r="H209" s="1">
        <v>15.9458</v>
      </c>
      <c r="I209" s="9">
        <v>27.154</v>
      </c>
      <c r="J209" s="1">
        <v>72.608</v>
      </c>
      <c r="K209" s="1">
        <v>99.762</v>
      </c>
      <c r="L209" s="1">
        <v>0.05282</v>
      </c>
      <c r="M209" s="1">
        <v>0.18716</v>
      </c>
      <c r="N209" s="1">
        <v>113</v>
      </c>
    </row>
    <row r="210" spans="4:14" ht="15">
      <c r="D210" s="16">
        <v>114</v>
      </c>
      <c r="E210" s="1">
        <v>0.067516</v>
      </c>
      <c r="F210" s="1">
        <v>14.46</v>
      </c>
      <c r="G210" s="1">
        <v>1.5622</v>
      </c>
      <c r="H210" s="1">
        <v>16.0222</v>
      </c>
      <c r="I210" s="9">
        <v>27.394</v>
      </c>
      <c r="J210" s="1">
        <v>74.967</v>
      </c>
      <c r="K210" s="1">
        <v>102.362</v>
      </c>
      <c r="L210" s="1">
        <v>0.05324</v>
      </c>
      <c r="M210" s="1">
        <v>0.19172</v>
      </c>
      <c r="N210" s="1">
        <v>114</v>
      </c>
    </row>
    <row r="211" spans="4:14" ht="15">
      <c r="D211" s="16">
        <v>115</v>
      </c>
      <c r="E211" s="1">
        <v>0.06968</v>
      </c>
      <c r="F211" s="1">
        <v>14.4852</v>
      </c>
      <c r="G211" s="1">
        <v>1.615</v>
      </c>
      <c r="H211" s="1">
        <v>16.1003</v>
      </c>
      <c r="I211" s="9">
        <v>27.635</v>
      </c>
      <c r="J211" s="1">
        <v>77.401</v>
      </c>
      <c r="K211" s="1">
        <v>105.036</v>
      </c>
      <c r="L211" s="1">
        <v>0.05365</v>
      </c>
      <c r="M211" s="1">
        <v>0.1964</v>
      </c>
      <c r="N211" s="1">
        <v>115</v>
      </c>
    </row>
    <row r="212" spans="4:14" ht="15">
      <c r="D212" s="16">
        <v>116</v>
      </c>
      <c r="E212" s="1">
        <v>0.071913</v>
      </c>
      <c r="F212" s="1">
        <v>14.5105</v>
      </c>
      <c r="G212" s="1">
        <v>1.6696</v>
      </c>
      <c r="H212" s="1">
        <v>16.1801</v>
      </c>
      <c r="I212" s="9">
        <v>27.875</v>
      </c>
      <c r="J212" s="1">
        <v>79.911</v>
      </c>
      <c r="K212" s="1">
        <v>107.787</v>
      </c>
      <c r="L212" s="1">
        <v>0.05407</v>
      </c>
      <c r="M212" s="1">
        <v>0.20121</v>
      </c>
      <c r="N212" s="1">
        <v>116</v>
      </c>
    </row>
    <row r="213" spans="4:14" ht="15">
      <c r="D213" s="16">
        <v>117</v>
      </c>
      <c r="E213" s="1">
        <v>0.074215</v>
      </c>
      <c r="F213" s="1">
        <v>14.5358</v>
      </c>
      <c r="G213" s="1">
        <v>1.7259</v>
      </c>
      <c r="H213" s="1">
        <v>16.2617</v>
      </c>
      <c r="I213" s="9">
        <v>28.116</v>
      </c>
      <c r="J213" s="1">
        <v>82.502</v>
      </c>
      <c r="K213" s="1">
        <v>110.617</v>
      </c>
      <c r="L213" s="1">
        <v>0.05449</v>
      </c>
      <c r="M213" s="1">
        <v>0.20615</v>
      </c>
      <c r="N213" s="1">
        <v>117</v>
      </c>
    </row>
    <row r="214" spans="4:14" ht="15">
      <c r="D214" s="16">
        <v>118</v>
      </c>
      <c r="E214" s="1">
        <v>0.07659</v>
      </c>
      <c r="F214" s="1">
        <v>14.561</v>
      </c>
      <c r="G214" s="1">
        <v>1.7842</v>
      </c>
      <c r="H214" s="1">
        <v>16.3452</v>
      </c>
      <c r="I214" s="9">
        <v>28.356</v>
      </c>
      <c r="J214" s="1">
        <v>85.174</v>
      </c>
      <c r="K214" s="1">
        <v>113.53</v>
      </c>
      <c r="L214" s="1">
        <v>0.05491</v>
      </c>
      <c r="M214" s="1">
        <v>0.21123</v>
      </c>
      <c r="N214" s="1">
        <v>118</v>
      </c>
    </row>
    <row r="215" spans="4:14" ht="15">
      <c r="D215" s="16">
        <v>119</v>
      </c>
      <c r="E215" s="1">
        <v>0.07904</v>
      </c>
      <c r="F215" s="1">
        <v>14.5863</v>
      </c>
      <c r="G215" s="1">
        <v>1.8443</v>
      </c>
      <c r="H215" s="1">
        <v>16.4306</v>
      </c>
      <c r="I215" s="9">
        <v>28.597</v>
      </c>
      <c r="J215" s="1">
        <v>87.932</v>
      </c>
      <c r="K215" s="1">
        <v>116.529</v>
      </c>
      <c r="L215" s="1">
        <v>0.05532</v>
      </c>
      <c r="M215" s="1">
        <v>0.21644</v>
      </c>
      <c r="N215" s="1">
        <v>119</v>
      </c>
    </row>
    <row r="216" spans="4:14" ht="15">
      <c r="D216" s="16">
        <v>120</v>
      </c>
      <c r="E216" s="1">
        <v>0.081566</v>
      </c>
      <c r="F216" s="1">
        <v>14.6116</v>
      </c>
      <c r="G216" s="1">
        <v>1.9065</v>
      </c>
      <c r="H216" s="1">
        <v>16.518</v>
      </c>
      <c r="I216" s="9">
        <v>28.838</v>
      </c>
      <c r="J216" s="1">
        <v>90.777</v>
      </c>
      <c r="K216" s="1">
        <v>119.615</v>
      </c>
      <c r="L216" s="1">
        <v>0.05574</v>
      </c>
      <c r="M216" s="1">
        <v>0.2218</v>
      </c>
      <c r="N216" s="1">
        <v>120</v>
      </c>
    </row>
    <row r="217" spans="4:14" ht="15">
      <c r="D217" s="16">
        <v>121</v>
      </c>
      <c r="E217" s="1">
        <v>0.084173</v>
      </c>
      <c r="F217" s="1">
        <v>14.6368</v>
      </c>
      <c r="G217" s="1">
        <v>1.9707</v>
      </c>
      <c r="H217" s="1">
        <v>16.6075</v>
      </c>
      <c r="I217" s="9">
        <v>29.078</v>
      </c>
      <c r="J217" s="1">
        <v>93.714</v>
      </c>
      <c r="K217" s="1">
        <v>122.792</v>
      </c>
      <c r="L217" s="1">
        <v>0.05615</v>
      </c>
      <c r="M217" s="1">
        <v>0.22731</v>
      </c>
      <c r="N217" s="1">
        <v>121</v>
      </c>
    </row>
    <row r="218" spans="4:14" ht="15">
      <c r="D218" s="16">
        <v>122</v>
      </c>
      <c r="E218" s="1">
        <v>0.086863</v>
      </c>
      <c r="F218" s="1">
        <v>14.6621</v>
      </c>
      <c r="G218" s="1">
        <v>2.037</v>
      </c>
      <c r="H218" s="1">
        <v>16.6991</v>
      </c>
      <c r="I218" s="9">
        <v>29.319</v>
      </c>
      <c r="J218" s="1">
        <v>96.746</v>
      </c>
      <c r="K218" s="1">
        <v>126.064</v>
      </c>
      <c r="L218" s="1">
        <v>0.05657</v>
      </c>
      <c r="M218" s="1">
        <v>0.23298</v>
      </c>
      <c r="N218" s="1">
        <v>122</v>
      </c>
    </row>
    <row r="219" spans="4:14" ht="15">
      <c r="D219" s="16">
        <v>123</v>
      </c>
      <c r="E219" s="1">
        <v>0.089638</v>
      </c>
      <c r="F219" s="1">
        <v>14.6873</v>
      </c>
      <c r="G219" s="1">
        <v>2.1056</v>
      </c>
      <c r="H219" s="1">
        <v>16.7929</v>
      </c>
      <c r="I219" s="9">
        <v>29.559</v>
      </c>
      <c r="J219" s="1">
        <v>99.875</v>
      </c>
      <c r="K219" s="1">
        <v>129.434</v>
      </c>
      <c r="L219" s="1">
        <v>0.05698</v>
      </c>
      <c r="M219" s="1">
        <v>0.23881</v>
      </c>
      <c r="N219" s="1">
        <v>123</v>
      </c>
    </row>
    <row r="220" spans="4:14" ht="15">
      <c r="D220" s="16">
        <v>124</v>
      </c>
      <c r="E220" s="1">
        <v>0.092503</v>
      </c>
      <c r="F220" s="1">
        <v>14.7126</v>
      </c>
      <c r="G220" s="1">
        <v>2.1765</v>
      </c>
      <c r="H220" s="1">
        <v>16.8891</v>
      </c>
      <c r="I220" s="9">
        <v>29.8</v>
      </c>
      <c r="J220" s="1">
        <v>103.105</v>
      </c>
      <c r="K220" s="1">
        <v>132.905</v>
      </c>
      <c r="L220" s="1">
        <v>0.05739</v>
      </c>
      <c r="M220" s="1">
        <v>0.2448</v>
      </c>
      <c r="N220" s="1">
        <v>124</v>
      </c>
    </row>
    <row r="221" spans="4:14" ht="15">
      <c r="D221" s="16">
        <v>125</v>
      </c>
      <c r="E221" s="1">
        <v>0.095459</v>
      </c>
      <c r="F221" s="1">
        <v>14.7379</v>
      </c>
      <c r="G221" s="1">
        <v>2.2498</v>
      </c>
      <c r="H221" s="1">
        <v>16.9876</v>
      </c>
      <c r="I221" s="9">
        <v>30.041</v>
      </c>
      <c r="J221" s="1">
        <v>106.441</v>
      </c>
      <c r="K221" s="1">
        <v>136.481</v>
      </c>
      <c r="L221" s="1">
        <v>0.05781</v>
      </c>
      <c r="M221" s="1">
        <v>0.25096</v>
      </c>
      <c r="N221" s="1">
        <v>125</v>
      </c>
    </row>
    <row r="222" spans="4:14" ht="15">
      <c r="D222" s="16">
        <v>126</v>
      </c>
      <c r="E222" s="1">
        <v>0.09851</v>
      </c>
      <c r="F222" s="1">
        <v>14.7631</v>
      </c>
      <c r="G222" s="1">
        <v>2.3255</v>
      </c>
      <c r="H222" s="1">
        <v>17.0886</v>
      </c>
      <c r="I222" s="9">
        <v>30.281</v>
      </c>
      <c r="J222" s="1">
        <v>109.885</v>
      </c>
      <c r="K222" s="1">
        <v>140.166</v>
      </c>
      <c r="L222" s="1">
        <v>0.05822</v>
      </c>
      <c r="M222" s="1">
        <v>0.2573</v>
      </c>
      <c r="N222" s="1">
        <v>126</v>
      </c>
    </row>
    <row r="223" spans="4:14" ht="15">
      <c r="D223" s="16">
        <v>127</v>
      </c>
      <c r="E223" s="1">
        <v>0.101661</v>
      </c>
      <c r="F223" s="1">
        <v>14.7884</v>
      </c>
      <c r="G223" s="1">
        <v>2.4038</v>
      </c>
      <c r="H223" s="1">
        <v>17.1922</v>
      </c>
      <c r="I223" s="9">
        <v>30.522</v>
      </c>
      <c r="J223" s="1">
        <v>113.442</v>
      </c>
      <c r="K223" s="1">
        <v>143.964</v>
      </c>
      <c r="L223" s="1">
        <v>0.05863</v>
      </c>
      <c r="M223" s="1">
        <v>0.26382</v>
      </c>
      <c r="N223" s="1">
        <v>127</v>
      </c>
    </row>
    <row r="224" spans="4:14" ht="15">
      <c r="D224" s="16">
        <v>128</v>
      </c>
      <c r="E224" s="1">
        <v>0.104914</v>
      </c>
      <c r="F224" s="1">
        <v>14.8136</v>
      </c>
      <c r="G224" s="1">
        <v>2.4848</v>
      </c>
      <c r="H224" s="1">
        <v>17.2985</v>
      </c>
      <c r="I224" s="9">
        <v>30.763</v>
      </c>
      <c r="J224" s="1">
        <v>117.116</v>
      </c>
      <c r="K224" s="1">
        <v>147.879</v>
      </c>
      <c r="L224" s="1">
        <v>0.05904</v>
      </c>
      <c r="M224" s="1">
        <v>0.27054</v>
      </c>
      <c r="N224" s="1">
        <v>128</v>
      </c>
    </row>
    <row r="225" spans="4:14" ht="15">
      <c r="D225" s="16">
        <v>129</v>
      </c>
      <c r="E225" s="1">
        <v>0.108273</v>
      </c>
      <c r="F225" s="1">
        <v>14.8389</v>
      </c>
      <c r="G225" s="1">
        <v>2.5686</v>
      </c>
      <c r="H225" s="1">
        <v>17.4075</v>
      </c>
      <c r="I225" s="9">
        <v>31.003</v>
      </c>
      <c r="J225" s="1">
        <v>120.912</v>
      </c>
      <c r="K225" s="1">
        <v>151.915</v>
      </c>
      <c r="L225" s="1">
        <v>0.05945</v>
      </c>
      <c r="M225" s="1">
        <v>0.27745</v>
      </c>
      <c r="N225" s="1">
        <v>129</v>
      </c>
    </row>
  </sheetData>
  <sheetProtection/>
  <mergeCells count="4">
    <mergeCell ref="F33:H33"/>
    <mergeCell ref="I33:K33"/>
    <mergeCell ref="L33:M33"/>
    <mergeCell ref="D28:K2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5" sqref="A5"/>
    </sheetView>
  </sheetViews>
  <sheetFormatPr defaultColWidth="9.140625" defaultRowHeight="15"/>
  <cols>
    <col min="3" max="4" width="9.140625" style="2" customWidth="1"/>
  </cols>
  <sheetData>
    <row r="1" ht="15">
      <c r="C1" s="2" t="s">
        <v>143</v>
      </c>
    </row>
    <row r="2" ht="15">
      <c r="C2" s="2" t="s">
        <v>142</v>
      </c>
    </row>
    <row r="4" ht="15">
      <c r="A4" s="114" t="s">
        <v>204</v>
      </c>
    </row>
    <row r="5" spans="3:4" ht="15">
      <c r="C5" s="2" t="s">
        <v>144</v>
      </c>
      <c r="D5" s="2" t="s">
        <v>145</v>
      </c>
    </row>
    <row r="6" spans="3:5" ht="15">
      <c r="C6" s="2">
        <f aca="true" t="shared" si="0" ref="C6:C11">+C7-1</f>
        <v>-42</v>
      </c>
      <c r="D6" s="2">
        <f aca="true" t="shared" si="1" ref="D6:D11">+D7-E7</f>
        <v>5.000000000000005</v>
      </c>
      <c r="E6">
        <f aca="true" t="shared" si="2" ref="E6:E12">+D7-D6</f>
        <v>0.07999999999999918</v>
      </c>
    </row>
    <row r="7" spans="3:5" ht="15">
      <c r="C7" s="2">
        <f t="shared" si="0"/>
        <v>-41</v>
      </c>
      <c r="D7" s="2">
        <f t="shared" si="1"/>
        <v>5.0800000000000045</v>
      </c>
      <c r="E7">
        <f t="shared" si="2"/>
        <v>0.07999999999999918</v>
      </c>
    </row>
    <row r="8" spans="3:5" ht="15">
      <c r="C8" s="2">
        <f t="shared" si="0"/>
        <v>-40</v>
      </c>
      <c r="D8" s="2">
        <f t="shared" si="1"/>
        <v>5.160000000000004</v>
      </c>
      <c r="E8">
        <f t="shared" si="2"/>
        <v>0.07999999999999918</v>
      </c>
    </row>
    <row r="9" spans="3:5" ht="15">
      <c r="C9" s="2">
        <f t="shared" si="0"/>
        <v>-39</v>
      </c>
      <c r="D9" s="2">
        <f t="shared" si="1"/>
        <v>5.240000000000003</v>
      </c>
      <c r="E9">
        <f t="shared" si="2"/>
        <v>0.07999999999999918</v>
      </c>
    </row>
    <row r="10" spans="3:5" ht="15">
      <c r="C10" s="2">
        <f t="shared" si="0"/>
        <v>-38</v>
      </c>
      <c r="D10" s="2">
        <f t="shared" si="1"/>
        <v>5.320000000000002</v>
      </c>
      <c r="E10">
        <f t="shared" si="2"/>
        <v>0.07999999999999918</v>
      </c>
    </row>
    <row r="11" spans="3:5" ht="15">
      <c r="C11" s="2">
        <f t="shared" si="0"/>
        <v>-37</v>
      </c>
      <c r="D11" s="2">
        <f t="shared" si="1"/>
        <v>5.400000000000001</v>
      </c>
      <c r="E11">
        <f t="shared" si="2"/>
        <v>0.07999999999999918</v>
      </c>
    </row>
    <row r="12" spans="3:5" ht="15">
      <c r="C12" s="2">
        <v>-36</v>
      </c>
      <c r="D12" s="2">
        <v>5.48</v>
      </c>
      <c r="E12">
        <f t="shared" si="2"/>
        <v>0.07999999999999918</v>
      </c>
    </row>
    <row r="13" spans="3:5" ht="15">
      <c r="C13" s="2">
        <v>-35</v>
      </c>
      <c r="D13" s="2">
        <v>5.56</v>
      </c>
      <c r="E13" s="108">
        <f aca="true" t="shared" si="3" ref="E13:E70">+D14-D13</f>
        <v>0.08000000000000007</v>
      </c>
    </row>
    <row r="14" spans="3:5" ht="15">
      <c r="C14" s="2">
        <v>-34</v>
      </c>
      <c r="D14" s="2">
        <v>5.64</v>
      </c>
      <c r="E14" s="108">
        <f t="shared" si="3"/>
        <v>0.09000000000000075</v>
      </c>
    </row>
    <row r="15" spans="3:5" ht="15">
      <c r="C15" s="2">
        <v>-33</v>
      </c>
      <c r="D15" s="2">
        <v>5.73</v>
      </c>
      <c r="E15" s="108">
        <f t="shared" si="3"/>
        <v>0.07999999999999918</v>
      </c>
    </row>
    <row r="16" spans="3:5" ht="15">
      <c r="C16" s="2">
        <v>-32</v>
      </c>
      <c r="D16" s="2">
        <v>5.81</v>
      </c>
      <c r="E16" s="108">
        <f t="shared" si="3"/>
        <v>0.09000000000000075</v>
      </c>
    </row>
    <row r="17" spans="3:5" ht="15">
      <c r="C17" s="2">
        <v>-31</v>
      </c>
      <c r="D17" s="2">
        <v>5.9</v>
      </c>
      <c r="E17" s="108">
        <f t="shared" si="3"/>
        <v>0.08000000000000007</v>
      </c>
    </row>
    <row r="18" spans="3:5" ht="15">
      <c r="C18" s="2">
        <v>-30</v>
      </c>
      <c r="D18" s="2">
        <v>5.98</v>
      </c>
      <c r="E18" s="108">
        <f t="shared" si="3"/>
        <v>0.07999999999999918</v>
      </c>
    </row>
    <row r="19" spans="3:5" ht="15">
      <c r="C19" s="2">
        <v>-29</v>
      </c>
      <c r="D19" s="2">
        <v>6.06</v>
      </c>
      <c r="E19" s="108">
        <f t="shared" si="3"/>
        <v>0.09000000000000075</v>
      </c>
    </row>
    <row r="20" spans="3:5" ht="15">
      <c r="C20" s="2">
        <v>-28</v>
      </c>
      <c r="D20" s="2">
        <v>6.15</v>
      </c>
      <c r="E20" s="108">
        <f t="shared" si="3"/>
        <v>0.08999999999999986</v>
      </c>
    </row>
    <row r="21" spans="3:5" ht="15">
      <c r="C21" s="2">
        <v>-27</v>
      </c>
      <c r="D21" s="2">
        <v>6.24</v>
      </c>
      <c r="E21" s="108">
        <f t="shared" si="3"/>
        <v>0.08999999999999986</v>
      </c>
    </row>
    <row r="22" spans="3:5" ht="15">
      <c r="C22" s="2">
        <v>-26</v>
      </c>
      <c r="D22" s="2">
        <v>6.33</v>
      </c>
      <c r="E22" s="108">
        <f t="shared" si="3"/>
        <v>0.08000000000000007</v>
      </c>
    </row>
    <row r="23" spans="3:5" ht="15">
      <c r="C23" s="2">
        <v>-25</v>
      </c>
      <c r="D23" s="2">
        <v>6.41</v>
      </c>
      <c r="E23" s="108">
        <f t="shared" si="3"/>
        <v>0.08999999999999986</v>
      </c>
    </row>
    <row r="24" spans="3:5" ht="15">
      <c r="C24" s="2">
        <v>-24</v>
      </c>
      <c r="D24" s="2">
        <v>6.5</v>
      </c>
      <c r="E24" s="108">
        <f t="shared" si="3"/>
        <v>0.09999999999999964</v>
      </c>
    </row>
    <row r="25" spans="3:5" ht="15">
      <c r="C25" s="2">
        <v>-23</v>
      </c>
      <c r="D25" s="2">
        <v>6.6</v>
      </c>
      <c r="E25" s="108">
        <f t="shared" si="3"/>
        <v>0.10000000000000053</v>
      </c>
    </row>
    <row r="26" spans="3:5" ht="15">
      <c r="C26" s="2">
        <v>-22</v>
      </c>
      <c r="D26" s="2">
        <v>6.7</v>
      </c>
      <c r="E26" s="108">
        <f t="shared" si="3"/>
        <v>0.08000000000000007</v>
      </c>
    </row>
    <row r="27" spans="3:5" ht="15">
      <c r="C27" s="2">
        <v>-21</v>
      </c>
      <c r="D27" s="2">
        <v>6.78</v>
      </c>
      <c r="E27" s="108">
        <f t="shared" si="3"/>
        <v>0.09999999999999964</v>
      </c>
    </row>
    <row r="28" spans="3:5" ht="15">
      <c r="C28" s="2">
        <v>-20</v>
      </c>
      <c r="D28" s="2">
        <v>6.88</v>
      </c>
      <c r="E28" s="108">
        <f t="shared" si="3"/>
        <v>0.10000000000000053</v>
      </c>
    </row>
    <row r="29" spans="3:5" ht="15">
      <c r="C29" s="2">
        <v>-19</v>
      </c>
      <c r="D29" s="2">
        <v>6.98</v>
      </c>
      <c r="E29" s="108">
        <f t="shared" si="3"/>
        <v>0.09999999999999964</v>
      </c>
    </row>
    <row r="30" spans="3:5" ht="15">
      <c r="C30" s="2">
        <v>-18</v>
      </c>
      <c r="D30" s="2">
        <v>7.08</v>
      </c>
      <c r="E30" s="108">
        <f t="shared" si="3"/>
        <v>0.11000000000000032</v>
      </c>
    </row>
    <row r="31" spans="3:5" ht="15">
      <c r="C31" s="2">
        <v>-17</v>
      </c>
      <c r="D31" s="2">
        <v>7.19</v>
      </c>
      <c r="E31" s="108">
        <f t="shared" si="3"/>
        <v>0.09999999999999964</v>
      </c>
    </row>
    <row r="32" spans="3:5" ht="15">
      <c r="C32" s="2">
        <v>-16</v>
      </c>
      <c r="D32" s="2">
        <v>7.29</v>
      </c>
      <c r="E32" s="108">
        <f t="shared" si="3"/>
        <v>0.09999999999999964</v>
      </c>
    </row>
    <row r="33" spans="3:5" ht="15">
      <c r="C33" s="2">
        <v>-15</v>
      </c>
      <c r="D33" s="2">
        <v>7.39</v>
      </c>
      <c r="E33" s="108">
        <f t="shared" si="3"/>
        <v>0.10000000000000053</v>
      </c>
    </row>
    <row r="34" spans="3:5" ht="15">
      <c r="C34" s="2">
        <v>-14</v>
      </c>
      <c r="D34" s="2">
        <v>7.49</v>
      </c>
      <c r="E34" s="108">
        <f t="shared" si="3"/>
        <v>0.10999999999999943</v>
      </c>
    </row>
    <row r="35" spans="3:5" ht="15">
      <c r="C35" s="2">
        <v>-13</v>
      </c>
      <c r="D35" s="2">
        <v>7.6</v>
      </c>
      <c r="E35" s="108">
        <f t="shared" si="3"/>
        <v>0.10000000000000053</v>
      </c>
    </row>
    <row r="36" spans="3:5" ht="15">
      <c r="C36" s="2">
        <v>-12</v>
      </c>
      <c r="D36" s="2">
        <v>7.7</v>
      </c>
      <c r="E36" s="108">
        <f t="shared" si="3"/>
        <v>0.10999999999999943</v>
      </c>
    </row>
    <row r="37" spans="3:5" ht="15">
      <c r="C37" s="2">
        <v>-11</v>
      </c>
      <c r="D37" s="2">
        <v>7.81</v>
      </c>
      <c r="E37" s="108">
        <f t="shared" si="3"/>
        <v>0.11000000000000032</v>
      </c>
    </row>
    <row r="38" spans="3:5" ht="15">
      <c r="C38" s="2">
        <v>-10</v>
      </c>
      <c r="D38" s="2">
        <v>7.92</v>
      </c>
      <c r="E38" s="108">
        <f t="shared" si="3"/>
        <v>0.10999999999999943</v>
      </c>
    </row>
    <row r="39" spans="3:5" ht="15">
      <c r="C39" s="2">
        <v>-9</v>
      </c>
      <c r="D39" s="2">
        <v>8.03</v>
      </c>
      <c r="E39" s="108">
        <f t="shared" si="3"/>
        <v>0.11000000000000121</v>
      </c>
    </row>
    <row r="40" spans="3:5" ht="15">
      <c r="C40" s="2">
        <v>-8</v>
      </c>
      <c r="D40" s="2">
        <v>8.14</v>
      </c>
      <c r="E40" s="108">
        <f t="shared" si="3"/>
        <v>0.10999999999999943</v>
      </c>
    </row>
    <row r="41" spans="3:5" ht="15">
      <c r="C41" s="2">
        <v>-7</v>
      </c>
      <c r="D41" s="2">
        <v>8.25</v>
      </c>
      <c r="E41" s="108">
        <f t="shared" si="3"/>
        <v>0.10999999999999943</v>
      </c>
    </row>
    <row r="42" spans="3:5" ht="15">
      <c r="C42" s="2">
        <v>-6</v>
      </c>
      <c r="D42" s="2">
        <v>8.36</v>
      </c>
      <c r="E42" s="108">
        <f t="shared" si="3"/>
        <v>0.120000000000001</v>
      </c>
    </row>
    <row r="43" spans="3:5" ht="15">
      <c r="C43" s="2">
        <v>-5</v>
      </c>
      <c r="D43" s="2">
        <v>8.48</v>
      </c>
      <c r="E43" s="108">
        <f t="shared" si="3"/>
        <v>0.10999999999999943</v>
      </c>
    </row>
    <row r="44" spans="3:5" ht="15">
      <c r="C44" s="2">
        <v>-4</v>
      </c>
      <c r="D44" s="2">
        <v>8.59</v>
      </c>
      <c r="E44" s="108">
        <f t="shared" si="3"/>
        <v>0.120000000000001</v>
      </c>
    </row>
    <row r="45" spans="3:5" ht="15">
      <c r="C45" s="2">
        <v>-3</v>
      </c>
      <c r="D45" s="2">
        <v>8.71</v>
      </c>
      <c r="E45" s="108">
        <f t="shared" si="3"/>
        <v>0.11999999999999922</v>
      </c>
    </row>
    <row r="46" spans="3:5" ht="15">
      <c r="C46" s="2">
        <v>-2</v>
      </c>
      <c r="D46" s="2">
        <v>8.83</v>
      </c>
      <c r="E46" s="108">
        <f t="shared" si="3"/>
        <v>0.11999999999999922</v>
      </c>
    </row>
    <row r="47" spans="3:5" ht="15">
      <c r="C47" s="2">
        <v>-1</v>
      </c>
      <c r="D47" s="2">
        <v>8.95</v>
      </c>
      <c r="E47" s="108">
        <f t="shared" si="3"/>
        <v>0.3000000000000007</v>
      </c>
    </row>
    <row r="48" spans="3:5" ht="15">
      <c r="C48" s="2">
        <v>0</v>
      </c>
      <c r="D48" s="2">
        <v>9.25</v>
      </c>
      <c r="E48" s="108">
        <f t="shared" si="3"/>
        <v>0.11999999999999922</v>
      </c>
    </row>
    <row r="49" spans="3:5" ht="15">
      <c r="C49" s="2">
        <v>1</v>
      </c>
      <c r="D49" s="2">
        <v>9.37</v>
      </c>
      <c r="E49" s="108">
        <f t="shared" si="3"/>
        <v>0.13000000000000078</v>
      </c>
    </row>
    <row r="50" spans="3:5" ht="15">
      <c r="C50" s="2">
        <v>2</v>
      </c>
      <c r="D50" s="2">
        <v>9.5</v>
      </c>
      <c r="E50" s="108">
        <f t="shared" si="3"/>
        <v>0.13000000000000078</v>
      </c>
    </row>
    <row r="51" spans="3:5" ht="15">
      <c r="C51" s="2">
        <v>3</v>
      </c>
      <c r="D51" s="2">
        <v>9.63</v>
      </c>
      <c r="E51" s="108">
        <f t="shared" si="3"/>
        <v>0.129999999999999</v>
      </c>
    </row>
    <row r="52" spans="3:5" ht="15">
      <c r="C52" s="2">
        <v>4</v>
      </c>
      <c r="D52" s="2">
        <v>9.76</v>
      </c>
      <c r="E52" s="108">
        <f t="shared" si="3"/>
        <v>0.10999999999999943</v>
      </c>
    </row>
    <row r="53" spans="3:5" ht="15">
      <c r="C53" s="2">
        <v>5</v>
      </c>
      <c r="D53" s="2">
        <v>9.87</v>
      </c>
      <c r="E53" s="108">
        <f t="shared" si="3"/>
        <v>0.16000000000000014</v>
      </c>
    </row>
    <row r="54" spans="3:5" ht="15">
      <c r="C54" s="2">
        <v>6</v>
      </c>
      <c r="D54" s="2">
        <v>10.03</v>
      </c>
      <c r="E54" s="108">
        <f t="shared" si="3"/>
        <v>0.16000000000000014</v>
      </c>
    </row>
    <row r="55" spans="3:5" ht="15">
      <c r="C55" s="2">
        <v>7</v>
      </c>
      <c r="D55" s="2">
        <v>10.19</v>
      </c>
      <c r="E55" s="108">
        <f t="shared" si="3"/>
        <v>0.16999999999999993</v>
      </c>
    </row>
    <row r="56" spans="3:5" ht="15">
      <c r="C56" s="2">
        <v>8</v>
      </c>
      <c r="D56" s="2">
        <v>10.36</v>
      </c>
      <c r="E56" s="108">
        <f t="shared" si="3"/>
        <v>0.16000000000000014</v>
      </c>
    </row>
    <row r="57" spans="3:5" ht="15">
      <c r="C57" s="2">
        <v>9</v>
      </c>
      <c r="D57" s="2">
        <v>10.52</v>
      </c>
      <c r="E57" s="108">
        <f t="shared" si="3"/>
        <v>0.16999999999999993</v>
      </c>
    </row>
    <row r="58" spans="3:5" ht="15">
      <c r="C58" s="2">
        <v>10</v>
      </c>
      <c r="D58" s="2">
        <v>10.69</v>
      </c>
      <c r="E58" s="108">
        <f t="shared" si="3"/>
        <v>0.17999999999999972</v>
      </c>
    </row>
    <row r="59" spans="3:5" ht="15">
      <c r="C59" s="2">
        <v>11</v>
      </c>
      <c r="D59" s="2">
        <v>10.87</v>
      </c>
      <c r="E59" s="108">
        <f t="shared" si="3"/>
        <v>0.1800000000000015</v>
      </c>
    </row>
    <row r="60" spans="3:5" ht="15">
      <c r="C60" s="2">
        <v>12</v>
      </c>
      <c r="D60" s="2">
        <v>11.05</v>
      </c>
      <c r="E60" s="108">
        <f t="shared" si="3"/>
        <v>0.16999999999999993</v>
      </c>
    </row>
    <row r="61" spans="3:5" ht="15">
      <c r="C61" s="2">
        <v>13</v>
      </c>
      <c r="D61" s="2">
        <v>11.22</v>
      </c>
      <c r="E61" s="108">
        <f t="shared" si="3"/>
        <v>0.17999999999999972</v>
      </c>
    </row>
    <row r="62" spans="3:5" ht="15">
      <c r="C62" s="2">
        <v>14</v>
      </c>
      <c r="D62" s="2">
        <v>11.4</v>
      </c>
      <c r="E62" s="108">
        <f t="shared" si="3"/>
        <v>0.17999999999999972</v>
      </c>
    </row>
    <row r="63" spans="3:5" ht="15">
      <c r="C63" s="2">
        <v>15</v>
      </c>
      <c r="D63" s="2">
        <v>11.58</v>
      </c>
      <c r="E63" s="108">
        <f t="shared" si="3"/>
        <v>0.20999999999999908</v>
      </c>
    </row>
    <row r="64" spans="3:5" ht="15">
      <c r="C64" s="2">
        <v>16</v>
      </c>
      <c r="D64" s="2">
        <v>11.79</v>
      </c>
      <c r="E64" s="108">
        <f t="shared" si="3"/>
        <v>0.20000000000000107</v>
      </c>
    </row>
    <row r="65" spans="3:5" ht="15">
      <c r="C65" s="2">
        <v>17</v>
      </c>
      <c r="D65" s="2">
        <v>11.99</v>
      </c>
      <c r="E65" s="108">
        <f t="shared" si="3"/>
        <v>0.1999999999999993</v>
      </c>
    </row>
    <row r="66" spans="3:5" ht="15">
      <c r="C66" s="2">
        <v>18</v>
      </c>
      <c r="D66" s="2">
        <v>12.19</v>
      </c>
      <c r="E66" s="108">
        <f t="shared" si="3"/>
        <v>0.20000000000000107</v>
      </c>
    </row>
    <row r="67" spans="3:5" ht="15">
      <c r="C67" s="2">
        <v>19</v>
      </c>
      <c r="D67" s="2">
        <v>12.39</v>
      </c>
      <c r="E67" s="108">
        <f t="shared" si="3"/>
        <v>0.1999999999999993</v>
      </c>
    </row>
    <row r="68" spans="3:5" ht="15">
      <c r="C68" s="2">
        <v>20</v>
      </c>
      <c r="D68" s="2">
        <v>12.59</v>
      </c>
      <c r="E68" s="108">
        <f t="shared" si="3"/>
        <v>0.2599999999999998</v>
      </c>
    </row>
    <row r="69" spans="3:5" ht="15">
      <c r="C69" s="2">
        <v>21</v>
      </c>
      <c r="D69" s="2">
        <v>12.85</v>
      </c>
      <c r="E69" s="108">
        <f t="shared" si="3"/>
        <v>0.1899999999999995</v>
      </c>
    </row>
    <row r="70" spans="3:5" ht="15">
      <c r="C70" s="2">
        <v>22</v>
      </c>
      <c r="D70" s="2">
        <v>13.04</v>
      </c>
      <c r="E70" s="108">
        <f t="shared" si="3"/>
        <v>0.23000000000000043</v>
      </c>
    </row>
    <row r="71" spans="3:5" ht="15">
      <c r="C71" s="2">
        <v>23</v>
      </c>
      <c r="D71" s="2">
        <v>13.27</v>
      </c>
      <c r="E71" s="108"/>
    </row>
    <row r="72" spans="3:5" ht="15">
      <c r="C72" s="2">
        <v>24</v>
      </c>
      <c r="D72" s="2">
        <v>13.49</v>
      </c>
      <c r="E72" s="108">
        <f aca="true" t="shared" si="4" ref="E72:E82">+D72-D71</f>
        <v>0.22000000000000064</v>
      </c>
    </row>
    <row r="73" spans="3:5" ht="15">
      <c r="C73" s="2">
        <v>25</v>
      </c>
      <c r="D73" s="2">
        <v>13.72</v>
      </c>
      <c r="E73" s="108">
        <f t="shared" si="4"/>
        <v>0.23000000000000043</v>
      </c>
    </row>
    <row r="74" spans="3:5" ht="15">
      <c r="C74" s="2">
        <v>26</v>
      </c>
      <c r="D74" s="2">
        <v>13.95</v>
      </c>
      <c r="E74" s="108">
        <f t="shared" si="4"/>
        <v>0.22999999999999865</v>
      </c>
    </row>
    <row r="75" spans="3:5" ht="15">
      <c r="C75" s="2">
        <v>27</v>
      </c>
      <c r="D75" s="2">
        <v>14.18</v>
      </c>
      <c r="E75" s="108">
        <f t="shared" si="4"/>
        <v>0.23000000000000043</v>
      </c>
    </row>
    <row r="76" spans="3:5" ht="15">
      <c r="C76" s="2">
        <v>28</v>
      </c>
      <c r="D76" s="2">
        <v>14.47</v>
      </c>
      <c r="E76" s="108">
        <f t="shared" si="4"/>
        <v>0.2900000000000009</v>
      </c>
    </row>
    <row r="77" spans="3:5" ht="15">
      <c r="C77" s="2">
        <v>29</v>
      </c>
      <c r="D77" s="2">
        <v>14.73</v>
      </c>
      <c r="E77" s="108">
        <f t="shared" si="4"/>
        <v>0.2599999999999998</v>
      </c>
    </row>
    <row r="78" spans="3:5" ht="15">
      <c r="C78" s="2">
        <v>30</v>
      </c>
      <c r="D78" s="2">
        <v>14.98</v>
      </c>
      <c r="E78" s="108">
        <f t="shared" si="4"/>
        <v>0.25</v>
      </c>
    </row>
    <row r="79" spans="3:5" ht="15">
      <c r="C79" s="2">
        <v>31</v>
      </c>
      <c r="D79" s="2">
        <v>15.27</v>
      </c>
      <c r="E79" s="108">
        <f t="shared" si="4"/>
        <v>0.28999999999999915</v>
      </c>
    </row>
    <row r="80" spans="3:5" ht="15">
      <c r="C80" s="2">
        <v>32</v>
      </c>
      <c r="D80" s="2">
        <v>15.56</v>
      </c>
      <c r="E80" s="108">
        <f t="shared" si="4"/>
        <v>0.2900000000000009</v>
      </c>
    </row>
    <row r="81" spans="3:5" ht="15">
      <c r="C81" s="2">
        <v>33</v>
      </c>
      <c r="D81" s="2">
        <v>15.84</v>
      </c>
      <c r="E81" s="108">
        <f t="shared" si="4"/>
        <v>0.27999999999999936</v>
      </c>
    </row>
    <row r="82" spans="3:5" ht="15">
      <c r="C82" s="2">
        <v>34</v>
      </c>
      <c r="D82" s="2">
        <v>16.13</v>
      </c>
      <c r="E82" s="108">
        <f t="shared" si="4"/>
        <v>0.28999999999999915</v>
      </c>
    </row>
    <row r="83" spans="3:5" ht="15">
      <c r="C83" s="2">
        <v>35</v>
      </c>
      <c r="D83" s="2">
        <v>16.42</v>
      </c>
      <c r="E83" s="108">
        <f>+D83-D82</f>
        <v>0.2900000000000027</v>
      </c>
    </row>
    <row r="84" spans="3:5" ht="15">
      <c r="C84" s="2">
        <f>+C83+1</f>
        <v>36</v>
      </c>
      <c r="D84" s="9">
        <f>+D83+E83</f>
        <v>16.710000000000004</v>
      </c>
      <c r="E84" s="108">
        <f>+D84-D83</f>
        <v>0.2900000000000027</v>
      </c>
    </row>
    <row r="85" spans="3:5" ht="15">
      <c r="C85" s="2">
        <f aca="true" t="shared" si="5" ref="C85:C92">+C84+1</f>
        <v>37</v>
      </c>
      <c r="D85" s="9">
        <f aca="true" t="shared" si="6" ref="D85:D92">+D84+E84</f>
        <v>17.000000000000007</v>
      </c>
      <c r="E85" s="108">
        <f aca="true" t="shared" si="7" ref="E85:E92">+D85-D84</f>
        <v>0.2900000000000027</v>
      </c>
    </row>
    <row r="86" spans="3:5" ht="15">
      <c r="C86" s="2">
        <f t="shared" si="5"/>
        <v>38</v>
      </c>
      <c r="D86" s="9">
        <f t="shared" si="6"/>
        <v>17.29000000000001</v>
      </c>
      <c r="E86" s="108">
        <f t="shared" si="7"/>
        <v>0.2900000000000027</v>
      </c>
    </row>
    <row r="87" spans="3:5" ht="15">
      <c r="C87" s="2">
        <f t="shared" si="5"/>
        <v>39</v>
      </c>
      <c r="D87" s="9">
        <f t="shared" si="6"/>
        <v>17.580000000000013</v>
      </c>
      <c r="E87" s="108">
        <f t="shared" si="7"/>
        <v>0.2900000000000027</v>
      </c>
    </row>
    <row r="88" spans="3:5" ht="15">
      <c r="C88" s="2">
        <f t="shared" si="5"/>
        <v>40</v>
      </c>
      <c r="D88" s="9">
        <f t="shared" si="6"/>
        <v>17.870000000000015</v>
      </c>
      <c r="E88" s="108">
        <f t="shared" si="7"/>
        <v>0.2900000000000027</v>
      </c>
    </row>
    <row r="89" spans="3:5" ht="15">
      <c r="C89" s="2">
        <f t="shared" si="5"/>
        <v>41</v>
      </c>
      <c r="D89" s="9">
        <f t="shared" si="6"/>
        <v>18.160000000000018</v>
      </c>
      <c r="E89" s="108">
        <f t="shared" si="7"/>
        <v>0.2900000000000027</v>
      </c>
    </row>
    <row r="90" spans="3:5" ht="15">
      <c r="C90" s="2">
        <f t="shared" si="5"/>
        <v>42</v>
      </c>
      <c r="D90" s="9">
        <f t="shared" si="6"/>
        <v>18.45000000000002</v>
      </c>
      <c r="E90" s="108">
        <f t="shared" si="7"/>
        <v>0.2900000000000027</v>
      </c>
    </row>
    <row r="91" spans="3:5" ht="15">
      <c r="C91" s="2">
        <f t="shared" si="5"/>
        <v>43</v>
      </c>
      <c r="D91" s="9">
        <f t="shared" si="6"/>
        <v>18.740000000000023</v>
      </c>
      <c r="E91" s="108">
        <f t="shared" si="7"/>
        <v>0.2900000000000027</v>
      </c>
    </row>
    <row r="92" spans="3:5" ht="15">
      <c r="C92" s="2">
        <f t="shared" si="5"/>
        <v>44</v>
      </c>
      <c r="D92" s="9">
        <f t="shared" si="6"/>
        <v>19.030000000000026</v>
      </c>
      <c r="E92" s="108">
        <f t="shared" si="7"/>
        <v>0.2900000000000027</v>
      </c>
    </row>
    <row r="93" spans="3:5" ht="15">
      <c r="C93" s="2">
        <f>+C92+1</f>
        <v>45</v>
      </c>
      <c r="D93" s="9">
        <f>+D92+E92</f>
        <v>19.32000000000003</v>
      </c>
      <c r="E93" s="108">
        <f>+D93-D92</f>
        <v>0.2900000000000027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9">
      <selection activeCell="B60" sqref="B60"/>
    </sheetView>
  </sheetViews>
  <sheetFormatPr defaultColWidth="9.140625" defaultRowHeight="15"/>
  <cols>
    <col min="2" max="2" width="18.7109375" style="0" bestFit="1" customWidth="1"/>
    <col min="13" max="13" width="9.140625" style="111" customWidth="1"/>
    <col min="14" max="14" width="9.140625" style="112" customWidth="1"/>
  </cols>
  <sheetData>
    <row r="1" ht="15">
      <c r="C1" s="110" t="s">
        <v>197</v>
      </c>
    </row>
    <row r="2" spans="3:14" ht="15">
      <c r="C2" s="110"/>
      <c r="M2" s="111" t="s">
        <v>198</v>
      </c>
      <c r="N2" s="112" t="s">
        <v>199</v>
      </c>
    </row>
    <row r="4" spans="2:16" ht="15.75" thickBot="1">
      <c r="B4" t="s">
        <v>140</v>
      </c>
      <c r="C4" t="s">
        <v>146</v>
      </c>
      <c r="D4">
        <v>0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 s="113">
        <f>AVERAGE(M5:M55)</f>
        <v>3994.4586056644875</v>
      </c>
      <c r="P4" t="s">
        <v>200</v>
      </c>
    </row>
    <row r="5" spans="1:14" ht="15">
      <c r="A5" s="96">
        <v>1</v>
      </c>
      <c r="B5" t="s">
        <v>114</v>
      </c>
      <c r="C5" t="s">
        <v>148</v>
      </c>
      <c r="D5" s="109">
        <v>6833</v>
      </c>
      <c r="E5" s="109">
        <v>6520</v>
      </c>
      <c r="F5" s="109">
        <v>5404</v>
      </c>
      <c r="G5" s="109">
        <v>3952</v>
      </c>
      <c r="H5" s="109">
        <v>3655</v>
      </c>
      <c r="I5" s="109">
        <v>3311</v>
      </c>
      <c r="J5" s="109">
        <v>3088</v>
      </c>
      <c r="K5" s="109">
        <v>2378</v>
      </c>
      <c r="L5" s="109">
        <v>2346</v>
      </c>
      <c r="M5" s="113">
        <f aca="true" t="shared" si="0" ref="M5:M12">AVERAGE(D5:L5)</f>
        <v>4165.222222222223</v>
      </c>
      <c r="N5" s="112">
        <f aca="true" t="shared" si="1" ref="N5:N36">+M5/M$4</f>
        <v>1.0427501279686757</v>
      </c>
    </row>
    <row r="6" spans="1:14" ht="15">
      <c r="A6" s="66">
        <f>+A5+1</f>
        <v>2</v>
      </c>
      <c r="B6" t="s">
        <v>135</v>
      </c>
      <c r="C6" t="s">
        <v>147</v>
      </c>
      <c r="D6" s="109">
        <v>6352</v>
      </c>
      <c r="E6" s="109">
        <v>6056</v>
      </c>
      <c r="F6" s="109">
        <v>5017</v>
      </c>
      <c r="G6" s="109">
        <v>3360</v>
      </c>
      <c r="H6" s="109">
        <v>3116</v>
      </c>
      <c r="I6" s="109">
        <v>2815</v>
      </c>
      <c r="J6" s="109">
        <v>2598</v>
      </c>
      <c r="K6" s="109">
        <v>1876</v>
      </c>
      <c r="L6" s="109">
        <v>1849</v>
      </c>
      <c r="M6" s="113">
        <f t="shared" si="0"/>
        <v>3671</v>
      </c>
      <c r="N6" s="112">
        <f t="shared" si="1"/>
        <v>0.9190231674435692</v>
      </c>
    </row>
    <row r="7" spans="1:14" ht="15">
      <c r="A7" s="66">
        <f aca="true" t="shared" si="2" ref="A7:A54">+A6+1</f>
        <v>3</v>
      </c>
      <c r="B7" t="s">
        <v>122</v>
      </c>
      <c r="C7" t="s">
        <v>150</v>
      </c>
      <c r="D7" s="109">
        <v>6951</v>
      </c>
      <c r="E7" s="109">
        <v>6634</v>
      </c>
      <c r="F7" s="109">
        <v>5499</v>
      </c>
      <c r="G7" s="109">
        <v>4328</v>
      </c>
      <c r="H7" s="109">
        <v>4001</v>
      </c>
      <c r="I7" s="109">
        <v>3607</v>
      </c>
      <c r="J7" s="109">
        <v>3378</v>
      </c>
      <c r="K7" s="109">
        <v>2671</v>
      </c>
      <c r="L7" s="109">
        <v>2636</v>
      </c>
      <c r="M7" s="113">
        <f t="shared" si="0"/>
        <v>4411.666666666667</v>
      </c>
      <c r="N7" s="112">
        <f t="shared" si="1"/>
        <v>1.1044467103528228</v>
      </c>
    </row>
    <row r="8" spans="1:14" ht="15">
      <c r="A8" s="66">
        <f t="shared" si="2"/>
        <v>4</v>
      </c>
      <c r="B8" t="s">
        <v>118</v>
      </c>
      <c r="C8" t="s">
        <v>149</v>
      </c>
      <c r="D8" s="109">
        <v>6793</v>
      </c>
      <c r="E8" s="109">
        <v>6481</v>
      </c>
      <c r="F8" s="109">
        <v>5372</v>
      </c>
      <c r="G8" s="109">
        <v>3922</v>
      </c>
      <c r="H8" s="109">
        <v>3627</v>
      </c>
      <c r="I8" s="109">
        <v>3283</v>
      </c>
      <c r="J8" s="109">
        <v>3060</v>
      </c>
      <c r="K8" s="109">
        <v>2350</v>
      </c>
      <c r="L8" s="109">
        <v>2318</v>
      </c>
      <c r="M8" s="113">
        <f t="shared" si="0"/>
        <v>4134</v>
      </c>
      <c r="N8" s="112">
        <f t="shared" si="1"/>
        <v>1.0349337439966535</v>
      </c>
    </row>
    <row r="9" spans="1:14" ht="15">
      <c r="A9" s="66">
        <f t="shared" si="2"/>
        <v>5</v>
      </c>
      <c r="B9" t="s">
        <v>131</v>
      </c>
      <c r="C9" t="s">
        <v>151</v>
      </c>
      <c r="D9" s="109">
        <v>6795</v>
      </c>
      <c r="E9" s="109">
        <v>6484</v>
      </c>
      <c r="F9" s="109">
        <v>5374</v>
      </c>
      <c r="G9" s="109">
        <v>3754</v>
      </c>
      <c r="H9" s="109">
        <v>3472</v>
      </c>
      <c r="I9" s="109">
        <v>3141</v>
      </c>
      <c r="J9" s="109">
        <v>2921</v>
      </c>
      <c r="K9" s="109">
        <v>2213</v>
      </c>
      <c r="L9" s="109">
        <v>2182</v>
      </c>
      <c r="M9" s="113">
        <f t="shared" si="0"/>
        <v>4037.3333333333335</v>
      </c>
      <c r="N9" s="112">
        <f t="shared" si="1"/>
        <v>1.010733551627759</v>
      </c>
    </row>
    <row r="10" spans="1:14" ht="15">
      <c r="A10" s="66">
        <f t="shared" si="2"/>
        <v>6</v>
      </c>
      <c r="B10" t="s">
        <v>123</v>
      </c>
      <c r="C10" t="s">
        <v>152</v>
      </c>
      <c r="D10" s="109">
        <v>6598</v>
      </c>
      <c r="E10" s="109">
        <v>6294</v>
      </c>
      <c r="F10" s="109">
        <v>5215</v>
      </c>
      <c r="G10" s="109">
        <v>3637</v>
      </c>
      <c r="H10" s="109">
        <v>3367</v>
      </c>
      <c r="I10" s="109">
        <v>3046</v>
      </c>
      <c r="J10" s="109">
        <v>2826</v>
      </c>
      <c r="K10" s="109">
        <v>2111</v>
      </c>
      <c r="L10" s="109">
        <v>2081</v>
      </c>
      <c r="M10" s="113">
        <f t="shared" si="0"/>
        <v>3908.3333333333335</v>
      </c>
      <c r="N10" s="112">
        <f t="shared" si="1"/>
        <v>0.9784388121561653</v>
      </c>
    </row>
    <row r="11" spans="1:14" ht="15">
      <c r="A11" s="66">
        <f t="shared" si="2"/>
        <v>7</v>
      </c>
      <c r="B11" t="s">
        <v>81</v>
      </c>
      <c r="C11" t="s">
        <v>153</v>
      </c>
      <c r="D11" s="109">
        <v>6625</v>
      </c>
      <c r="E11" s="109">
        <v>6320</v>
      </c>
      <c r="F11" s="109">
        <v>5237</v>
      </c>
      <c r="G11" s="109">
        <v>3642</v>
      </c>
      <c r="H11" s="109">
        <v>3372</v>
      </c>
      <c r="I11" s="109">
        <v>3051</v>
      </c>
      <c r="J11" s="109">
        <v>2831</v>
      </c>
      <c r="K11" s="109">
        <v>2117</v>
      </c>
      <c r="L11" s="109">
        <v>2088</v>
      </c>
      <c r="M11" s="113">
        <f t="shared" si="0"/>
        <v>3920.3333333333335</v>
      </c>
      <c r="N11" s="112">
        <f t="shared" si="1"/>
        <v>0.9814429739674764</v>
      </c>
    </row>
    <row r="12" spans="1:14" ht="15">
      <c r="A12" s="66">
        <f t="shared" si="2"/>
        <v>8</v>
      </c>
      <c r="B12" t="s">
        <v>104</v>
      </c>
      <c r="C12" t="s">
        <v>154</v>
      </c>
      <c r="D12" s="109">
        <v>6676</v>
      </c>
      <c r="E12" s="109">
        <v>6369</v>
      </c>
      <c r="F12" s="109">
        <v>5278</v>
      </c>
      <c r="G12" s="109">
        <v>3724</v>
      </c>
      <c r="H12" s="109">
        <v>3446</v>
      </c>
      <c r="I12" s="109">
        <v>3120</v>
      </c>
      <c r="J12" s="109">
        <v>2899</v>
      </c>
      <c r="K12" s="109">
        <v>2186</v>
      </c>
      <c r="L12" s="109">
        <v>2156</v>
      </c>
      <c r="M12" s="113">
        <f t="shared" si="0"/>
        <v>3983.777777777778</v>
      </c>
      <c r="N12" s="112">
        <f t="shared" si="1"/>
        <v>0.9973260887291301</v>
      </c>
    </row>
    <row r="13" spans="1:14" ht="15">
      <c r="A13" s="66">
        <f t="shared" si="2"/>
        <v>9</v>
      </c>
      <c r="B13" t="s">
        <v>105</v>
      </c>
      <c r="D13" s="166" t="s">
        <v>201</v>
      </c>
      <c r="E13" s="166"/>
      <c r="F13" s="166"/>
      <c r="G13" s="166"/>
      <c r="H13" s="166"/>
      <c r="I13" s="166"/>
      <c r="J13" s="166"/>
      <c r="K13" s="166"/>
      <c r="L13" s="166"/>
      <c r="M13" s="113">
        <f>(+M25+M51)/2</f>
        <v>4004.722222222222</v>
      </c>
      <c r="N13" s="112">
        <f t="shared" si="1"/>
        <v>1.0025694637423905</v>
      </c>
    </row>
    <row r="14" spans="1:14" ht="15">
      <c r="A14" s="66">
        <f t="shared" si="2"/>
        <v>10</v>
      </c>
      <c r="B14" t="s">
        <v>106</v>
      </c>
      <c r="C14" t="s">
        <v>155</v>
      </c>
      <c r="D14" s="109">
        <v>6983</v>
      </c>
      <c r="E14" s="109">
        <v>6665</v>
      </c>
      <c r="F14" s="109">
        <v>5525</v>
      </c>
      <c r="G14" s="109">
        <v>4237</v>
      </c>
      <c r="H14" s="109">
        <v>3916</v>
      </c>
      <c r="I14" s="109">
        <v>3553</v>
      </c>
      <c r="J14" s="109">
        <v>3326</v>
      </c>
      <c r="K14" s="109">
        <v>2618</v>
      </c>
      <c r="L14" s="109">
        <v>2583</v>
      </c>
      <c r="M14" s="113">
        <f aca="true" t="shared" si="3" ref="M14:M55">AVERAGE(D14:L14)</f>
        <v>4378.444444444444</v>
      </c>
      <c r="N14" s="112">
        <f t="shared" si="1"/>
        <v>1.096129632745582</v>
      </c>
    </row>
    <row r="15" spans="1:14" ht="15">
      <c r="A15" s="66">
        <f t="shared" si="2"/>
        <v>11</v>
      </c>
      <c r="B15" t="s">
        <v>107</v>
      </c>
      <c r="C15" t="s">
        <v>156</v>
      </c>
      <c r="D15" s="109">
        <v>6812</v>
      </c>
      <c r="E15" s="109">
        <v>6500</v>
      </c>
      <c r="F15" s="109">
        <v>5387</v>
      </c>
      <c r="G15" s="109">
        <v>3908</v>
      </c>
      <c r="H15" s="109">
        <v>3614</v>
      </c>
      <c r="I15" s="109">
        <v>3274</v>
      </c>
      <c r="J15" s="109">
        <v>3051</v>
      </c>
      <c r="K15" s="109">
        <v>2342</v>
      </c>
      <c r="L15" s="109">
        <v>2309</v>
      </c>
      <c r="M15" s="113">
        <f t="shared" si="3"/>
        <v>4133</v>
      </c>
      <c r="N15" s="112">
        <f t="shared" si="1"/>
        <v>1.0346833971790441</v>
      </c>
    </row>
    <row r="16" spans="1:14" ht="15">
      <c r="A16" s="66">
        <f t="shared" si="2"/>
        <v>12</v>
      </c>
      <c r="B16" t="s">
        <v>136</v>
      </c>
      <c r="C16" t="s">
        <v>157</v>
      </c>
      <c r="D16" s="109">
        <v>7045</v>
      </c>
      <c r="E16" s="109">
        <v>6725</v>
      </c>
      <c r="F16" s="109">
        <v>5575</v>
      </c>
      <c r="G16" s="109">
        <v>4357</v>
      </c>
      <c r="H16" s="109">
        <v>4026</v>
      </c>
      <c r="I16" s="109">
        <v>3659</v>
      </c>
      <c r="J16" s="109">
        <v>3430</v>
      </c>
      <c r="K16" s="109">
        <v>2723</v>
      </c>
      <c r="L16" s="109">
        <v>2687</v>
      </c>
      <c r="M16" s="113">
        <f t="shared" si="3"/>
        <v>4469.666666666667</v>
      </c>
      <c r="N16" s="112">
        <f t="shared" si="1"/>
        <v>1.1189668257741596</v>
      </c>
    </row>
    <row r="17" spans="1:14" ht="15">
      <c r="A17" s="66">
        <f t="shared" si="2"/>
        <v>13</v>
      </c>
      <c r="B17" t="s">
        <v>124</v>
      </c>
      <c r="C17" t="s">
        <v>159</v>
      </c>
      <c r="D17" s="109">
        <v>6582</v>
      </c>
      <c r="E17" s="109">
        <v>6278</v>
      </c>
      <c r="F17" s="109">
        <v>5202</v>
      </c>
      <c r="G17" s="109">
        <v>3617</v>
      </c>
      <c r="H17" s="109">
        <v>3349</v>
      </c>
      <c r="I17" s="109">
        <v>3028</v>
      </c>
      <c r="J17" s="109">
        <v>2809</v>
      </c>
      <c r="K17" s="109">
        <v>2093</v>
      </c>
      <c r="L17" s="109">
        <v>2064</v>
      </c>
      <c r="M17" s="113">
        <f t="shared" si="3"/>
        <v>3891.3333333333335</v>
      </c>
      <c r="N17" s="112">
        <f t="shared" si="1"/>
        <v>0.974182916256808</v>
      </c>
    </row>
    <row r="18" spans="1:14" ht="15">
      <c r="A18" s="66">
        <f t="shared" si="2"/>
        <v>14</v>
      </c>
      <c r="B18" t="s">
        <v>92</v>
      </c>
      <c r="C18" t="s">
        <v>160</v>
      </c>
      <c r="D18" s="109">
        <v>6601</v>
      </c>
      <c r="E18" s="109">
        <v>6297</v>
      </c>
      <c r="F18" s="109">
        <v>5218</v>
      </c>
      <c r="G18" s="109">
        <v>3649</v>
      </c>
      <c r="H18" s="109">
        <v>3379</v>
      </c>
      <c r="I18" s="109">
        <v>3058</v>
      </c>
      <c r="J18" s="109">
        <v>2838</v>
      </c>
      <c r="K18" s="109">
        <v>2122</v>
      </c>
      <c r="L18" s="109">
        <v>2092</v>
      </c>
      <c r="M18" s="113">
        <f t="shared" si="3"/>
        <v>3917.1111111111113</v>
      </c>
      <c r="N18" s="112">
        <f t="shared" si="1"/>
        <v>0.9806363008885132</v>
      </c>
    </row>
    <row r="19" spans="1:14" ht="15">
      <c r="A19" s="66">
        <f t="shared" si="2"/>
        <v>15</v>
      </c>
      <c r="B19" t="s">
        <v>93</v>
      </c>
      <c r="C19" t="s">
        <v>161</v>
      </c>
      <c r="D19" s="109">
        <v>6638</v>
      </c>
      <c r="E19" s="109">
        <v>6332</v>
      </c>
      <c r="F19" s="109">
        <v>5247</v>
      </c>
      <c r="G19" s="109">
        <v>3687</v>
      </c>
      <c r="H19" s="109">
        <v>3413</v>
      </c>
      <c r="I19" s="109">
        <v>3089</v>
      </c>
      <c r="J19" s="109">
        <v>2869</v>
      </c>
      <c r="K19" s="109">
        <v>2155</v>
      </c>
      <c r="L19" s="109">
        <v>2125</v>
      </c>
      <c r="M19" s="113">
        <f t="shared" si="3"/>
        <v>3950.5555555555557</v>
      </c>
      <c r="N19" s="112">
        <f t="shared" si="1"/>
        <v>0.9890090111218893</v>
      </c>
    </row>
    <row r="20" spans="1:14" ht="15">
      <c r="A20" s="66">
        <f t="shared" si="2"/>
        <v>16</v>
      </c>
      <c r="B20" t="s">
        <v>97</v>
      </c>
      <c r="C20" t="s">
        <v>158</v>
      </c>
      <c r="D20" s="109">
        <v>6569</v>
      </c>
      <c r="E20" s="109">
        <v>6266</v>
      </c>
      <c r="F20" s="109">
        <v>5192</v>
      </c>
      <c r="G20" s="109">
        <v>3627</v>
      </c>
      <c r="H20" s="109">
        <v>3359</v>
      </c>
      <c r="I20" s="109">
        <v>3039</v>
      </c>
      <c r="J20" s="109">
        <v>2820</v>
      </c>
      <c r="K20" s="109">
        <v>2103</v>
      </c>
      <c r="L20" s="109">
        <v>2074</v>
      </c>
      <c r="M20" s="113">
        <f t="shared" si="3"/>
        <v>3894.3333333333335</v>
      </c>
      <c r="N20" s="112">
        <f t="shared" si="1"/>
        <v>0.9749339567096358</v>
      </c>
    </row>
    <row r="21" spans="1:14" ht="15">
      <c r="A21" s="66">
        <f t="shared" si="2"/>
        <v>17</v>
      </c>
      <c r="B21" t="s">
        <v>98</v>
      </c>
      <c r="C21" t="s">
        <v>162</v>
      </c>
      <c r="D21" s="109">
        <v>6682</v>
      </c>
      <c r="E21" s="109">
        <v>6375</v>
      </c>
      <c r="F21" s="109">
        <v>5283</v>
      </c>
      <c r="G21" s="109">
        <v>3794</v>
      </c>
      <c r="H21" s="109">
        <v>3511</v>
      </c>
      <c r="I21" s="109">
        <v>3176</v>
      </c>
      <c r="J21" s="109">
        <v>2955</v>
      </c>
      <c r="K21" s="109">
        <v>2241</v>
      </c>
      <c r="L21" s="109">
        <v>2210</v>
      </c>
      <c r="M21" s="113">
        <f t="shared" si="3"/>
        <v>4025.222222222222</v>
      </c>
      <c r="N21" s="112">
        <f t="shared" si="1"/>
        <v>1.0077015735033803</v>
      </c>
    </row>
    <row r="22" spans="1:14" ht="15">
      <c r="A22" s="66">
        <f t="shared" si="2"/>
        <v>18</v>
      </c>
      <c r="B22" t="s">
        <v>115</v>
      </c>
      <c r="C22" t="s">
        <v>163</v>
      </c>
      <c r="D22" s="109">
        <v>6684</v>
      </c>
      <c r="E22" s="109">
        <v>6377</v>
      </c>
      <c r="F22" s="109">
        <v>5284</v>
      </c>
      <c r="G22" s="109">
        <v>3736</v>
      </c>
      <c r="H22" s="109">
        <v>3457</v>
      </c>
      <c r="I22" s="109">
        <v>3130</v>
      </c>
      <c r="J22" s="109">
        <v>2909</v>
      </c>
      <c r="K22" s="109">
        <v>2196</v>
      </c>
      <c r="L22" s="109">
        <v>2165</v>
      </c>
      <c r="M22" s="113">
        <f t="shared" si="3"/>
        <v>3993.1111111111113</v>
      </c>
      <c r="N22" s="112">
        <f t="shared" si="1"/>
        <v>0.9996626590268165</v>
      </c>
    </row>
    <row r="23" spans="1:14" ht="15">
      <c r="A23" s="66">
        <f t="shared" si="2"/>
        <v>19</v>
      </c>
      <c r="B23" t="s">
        <v>119</v>
      </c>
      <c r="C23" t="s">
        <v>164</v>
      </c>
      <c r="D23" s="109">
        <v>6888</v>
      </c>
      <c r="E23" s="109">
        <v>6574</v>
      </c>
      <c r="F23" s="109">
        <v>5449</v>
      </c>
      <c r="G23" s="109">
        <v>4051</v>
      </c>
      <c r="H23" s="109">
        <v>3745</v>
      </c>
      <c r="I23" s="109">
        <v>3394</v>
      </c>
      <c r="J23" s="109">
        <v>3169</v>
      </c>
      <c r="K23" s="109">
        <v>2461</v>
      </c>
      <c r="L23" s="109">
        <v>2428</v>
      </c>
      <c r="M23" s="113">
        <f t="shared" si="3"/>
        <v>4239.888888888889</v>
      </c>
      <c r="N23" s="112">
        <f t="shared" si="1"/>
        <v>1.0614426903501666</v>
      </c>
    </row>
    <row r="24" spans="1:14" ht="15">
      <c r="A24" s="66">
        <f t="shared" si="2"/>
        <v>20</v>
      </c>
      <c r="B24" t="s">
        <v>82</v>
      </c>
      <c r="C24" t="s">
        <v>167</v>
      </c>
      <c r="D24" s="109">
        <v>6522</v>
      </c>
      <c r="E24" s="109">
        <v>6220</v>
      </c>
      <c r="F24" s="109">
        <v>5154</v>
      </c>
      <c r="G24" s="109">
        <v>3520</v>
      </c>
      <c r="H24" s="109">
        <v>3260</v>
      </c>
      <c r="I24" s="109">
        <v>2948</v>
      </c>
      <c r="J24" s="109">
        <v>2730</v>
      </c>
      <c r="K24" s="109">
        <v>2013</v>
      </c>
      <c r="L24" s="109">
        <v>1984</v>
      </c>
      <c r="M24" s="113">
        <f t="shared" si="3"/>
        <v>3816.777777777778</v>
      </c>
      <c r="N24" s="112">
        <f t="shared" si="1"/>
        <v>0.9555181701883847</v>
      </c>
    </row>
    <row r="25" spans="1:14" ht="15">
      <c r="A25" s="66">
        <f t="shared" si="2"/>
        <v>21</v>
      </c>
      <c r="B25" t="s">
        <v>108</v>
      </c>
      <c r="C25" t="s">
        <v>166</v>
      </c>
      <c r="D25" s="109">
        <v>6685</v>
      </c>
      <c r="E25" s="109">
        <v>6378</v>
      </c>
      <c r="F25" s="109">
        <v>5285</v>
      </c>
      <c r="G25" s="109">
        <v>3739</v>
      </c>
      <c r="H25" s="109">
        <v>3460</v>
      </c>
      <c r="I25" s="109">
        <v>3132</v>
      </c>
      <c r="J25" s="109">
        <v>2911</v>
      </c>
      <c r="K25" s="109">
        <v>2198</v>
      </c>
      <c r="L25" s="109">
        <v>2167</v>
      </c>
      <c r="M25" s="113">
        <f t="shared" si="3"/>
        <v>3995</v>
      </c>
      <c r="N25" s="112">
        <f t="shared" si="1"/>
        <v>1.0001355363489672</v>
      </c>
    </row>
    <row r="26" spans="1:14" ht="15">
      <c r="A26" s="66">
        <f t="shared" si="2"/>
        <v>22</v>
      </c>
      <c r="B26" t="s">
        <v>84</v>
      </c>
      <c r="C26" t="s">
        <v>165</v>
      </c>
      <c r="D26" s="109">
        <v>6605</v>
      </c>
      <c r="E26" s="109">
        <v>6301</v>
      </c>
      <c r="F26" s="109">
        <v>5221</v>
      </c>
      <c r="G26" s="109">
        <v>3602</v>
      </c>
      <c r="H26" s="109">
        <v>3334</v>
      </c>
      <c r="I26" s="109">
        <v>3017</v>
      </c>
      <c r="J26" s="109">
        <v>2797</v>
      </c>
      <c r="K26" s="109">
        <v>2083</v>
      </c>
      <c r="L26" s="109">
        <v>2054</v>
      </c>
      <c r="M26" s="113">
        <f t="shared" si="3"/>
        <v>3890.4444444444443</v>
      </c>
      <c r="N26" s="112">
        <f t="shared" si="1"/>
        <v>0.9739603857522664</v>
      </c>
    </row>
    <row r="27" spans="1:14" ht="15">
      <c r="A27" s="66">
        <f t="shared" si="2"/>
        <v>23</v>
      </c>
      <c r="B27" t="s">
        <v>94</v>
      </c>
      <c r="C27" t="s">
        <v>168</v>
      </c>
      <c r="D27" s="109">
        <v>6567</v>
      </c>
      <c r="E27" s="109">
        <v>6263</v>
      </c>
      <c r="F27" s="109">
        <v>5190</v>
      </c>
      <c r="G27" s="109">
        <v>3584</v>
      </c>
      <c r="H27" s="109">
        <v>3319</v>
      </c>
      <c r="I27" s="109">
        <v>3003</v>
      </c>
      <c r="J27" s="109">
        <v>2784</v>
      </c>
      <c r="K27" s="109">
        <v>2068</v>
      </c>
      <c r="L27" s="109">
        <v>2039</v>
      </c>
      <c r="M27" s="113">
        <f t="shared" si="3"/>
        <v>3868.5555555555557</v>
      </c>
      <c r="N27" s="112">
        <f t="shared" si="1"/>
        <v>0.9684805720779306</v>
      </c>
    </row>
    <row r="28" spans="1:14" ht="15">
      <c r="A28" s="66">
        <f t="shared" si="2"/>
        <v>24</v>
      </c>
      <c r="B28" t="s">
        <v>99</v>
      </c>
      <c r="C28" t="s">
        <v>169</v>
      </c>
      <c r="D28" s="109">
        <v>6505</v>
      </c>
      <c r="E28" s="109">
        <v>6204</v>
      </c>
      <c r="F28" s="109">
        <v>5140</v>
      </c>
      <c r="G28" s="109">
        <v>3562</v>
      </c>
      <c r="H28" s="109">
        <v>3299</v>
      </c>
      <c r="I28" s="109">
        <v>2986</v>
      </c>
      <c r="J28" s="109">
        <v>2766</v>
      </c>
      <c r="K28" s="109">
        <v>2048</v>
      </c>
      <c r="L28" s="109">
        <v>2019</v>
      </c>
      <c r="M28" s="113">
        <f t="shared" si="3"/>
        <v>3836.5555555555557</v>
      </c>
      <c r="N28" s="112">
        <f t="shared" si="1"/>
        <v>0.9604694739144344</v>
      </c>
    </row>
    <row r="29" spans="1:14" ht="15">
      <c r="A29" s="66">
        <f t="shared" si="2"/>
        <v>25</v>
      </c>
      <c r="B29" t="s">
        <v>116</v>
      </c>
      <c r="C29" t="s">
        <v>171</v>
      </c>
      <c r="D29" s="109">
        <v>6834</v>
      </c>
      <c r="E29" s="109">
        <v>6521</v>
      </c>
      <c r="F29" s="109">
        <v>5405</v>
      </c>
      <c r="G29" s="109">
        <v>3972</v>
      </c>
      <c r="H29" s="109">
        <v>3673</v>
      </c>
      <c r="I29" s="109">
        <v>3327</v>
      </c>
      <c r="J29" s="109">
        <v>3103</v>
      </c>
      <c r="K29" s="109">
        <v>2393</v>
      </c>
      <c r="L29" s="109">
        <v>2361</v>
      </c>
      <c r="M29" s="113">
        <f t="shared" si="3"/>
        <v>4176.555555555556</v>
      </c>
      <c r="N29" s="112">
        <f t="shared" si="1"/>
        <v>1.0455873919015806</v>
      </c>
    </row>
    <row r="30" spans="1:14" ht="15">
      <c r="A30" s="66">
        <f t="shared" si="2"/>
        <v>26</v>
      </c>
      <c r="B30" t="s">
        <v>100</v>
      </c>
      <c r="C30" t="s">
        <v>170</v>
      </c>
      <c r="D30" s="109">
        <v>6690</v>
      </c>
      <c r="E30" s="109">
        <v>6382</v>
      </c>
      <c r="F30" s="109">
        <v>5289</v>
      </c>
      <c r="G30" s="109">
        <v>3788</v>
      </c>
      <c r="H30" s="109">
        <v>3505</v>
      </c>
      <c r="I30" s="109">
        <v>3173</v>
      </c>
      <c r="J30" s="109">
        <v>2951</v>
      </c>
      <c r="K30" s="109">
        <v>2238</v>
      </c>
      <c r="L30" s="109">
        <v>2207</v>
      </c>
      <c r="M30" s="113">
        <f t="shared" si="3"/>
        <v>4024.777777777778</v>
      </c>
      <c r="N30" s="112">
        <f t="shared" si="1"/>
        <v>1.0075903082511095</v>
      </c>
    </row>
    <row r="31" spans="1:14" ht="15">
      <c r="A31" s="66">
        <f t="shared" si="2"/>
        <v>27</v>
      </c>
      <c r="B31" t="s">
        <v>126</v>
      </c>
      <c r="C31" t="s">
        <v>172</v>
      </c>
      <c r="D31" s="109">
        <v>6517</v>
      </c>
      <c r="E31" s="109">
        <v>6215</v>
      </c>
      <c r="F31" s="109">
        <v>5150</v>
      </c>
      <c r="G31" s="109">
        <v>3546</v>
      </c>
      <c r="H31" s="109">
        <v>3285</v>
      </c>
      <c r="I31" s="109">
        <v>2970</v>
      </c>
      <c r="J31" s="109">
        <v>2751</v>
      </c>
      <c r="K31" s="109">
        <v>2034</v>
      </c>
      <c r="L31" s="109">
        <v>2005</v>
      </c>
      <c r="M31" s="113">
        <f t="shared" si="3"/>
        <v>3830.3333333333335</v>
      </c>
      <c r="N31" s="112">
        <f t="shared" si="1"/>
        <v>0.9589117603826436</v>
      </c>
    </row>
    <row r="32" spans="1:14" ht="15">
      <c r="A32" s="66">
        <f t="shared" si="2"/>
        <v>28</v>
      </c>
      <c r="B32" t="s">
        <v>101</v>
      </c>
      <c r="C32" t="s">
        <v>175</v>
      </c>
      <c r="D32" s="109">
        <v>6612</v>
      </c>
      <c r="E32" s="109">
        <v>6307</v>
      </c>
      <c r="F32" s="109">
        <v>5226</v>
      </c>
      <c r="G32" s="109">
        <v>3689</v>
      </c>
      <c r="H32" s="109">
        <v>3415</v>
      </c>
      <c r="I32" s="109">
        <v>3090</v>
      </c>
      <c r="J32" s="109">
        <v>2870</v>
      </c>
      <c r="K32" s="109">
        <v>2154</v>
      </c>
      <c r="L32" s="109">
        <v>2124</v>
      </c>
      <c r="M32" s="113">
        <f t="shared" si="3"/>
        <v>3943</v>
      </c>
      <c r="N32" s="112">
        <f t="shared" si="1"/>
        <v>0.9871175018332861</v>
      </c>
    </row>
    <row r="33" spans="1:14" ht="15">
      <c r="A33" s="66">
        <f t="shared" si="2"/>
        <v>29</v>
      </c>
      <c r="B33" t="s">
        <v>127</v>
      </c>
      <c r="C33" t="s">
        <v>179</v>
      </c>
      <c r="D33" s="109">
        <v>6787</v>
      </c>
      <c r="E33" s="109">
        <v>6476</v>
      </c>
      <c r="F33" s="109">
        <v>5367</v>
      </c>
      <c r="G33" s="109">
        <v>3991</v>
      </c>
      <c r="H33" s="109">
        <v>3692</v>
      </c>
      <c r="I33" s="109">
        <v>3332</v>
      </c>
      <c r="J33" s="109">
        <v>3108</v>
      </c>
      <c r="K33" s="109">
        <v>2397</v>
      </c>
      <c r="L33" s="109">
        <v>2365</v>
      </c>
      <c r="M33" s="113">
        <f t="shared" si="3"/>
        <v>4168.333333333333</v>
      </c>
      <c r="N33" s="112">
        <f t="shared" si="1"/>
        <v>1.043528984734571</v>
      </c>
    </row>
    <row r="34" spans="1:14" ht="15">
      <c r="A34" s="66">
        <f t="shared" si="2"/>
        <v>30</v>
      </c>
      <c r="B34" t="s">
        <v>86</v>
      </c>
      <c r="C34" t="s">
        <v>176</v>
      </c>
      <c r="D34" s="109">
        <v>6531</v>
      </c>
      <c r="E34" s="109">
        <v>6229</v>
      </c>
      <c r="F34" s="109">
        <v>5161</v>
      </c>
      <c r="G34" s="109">
        <v>3560</v>
      </c>
      <c r="H34" s="109">
        <v>3298</v>
      </c>
      <c r="I34" s="109">
        <v>2983</v>
      </c>
      <c r="J34" s="109">
        <v>2764</v>
      </c>
      <c r="K34" s="109">
        <v>2047</v>
      </c>
      <c r="L34" s="109">
        <v>2018</v>
      </c>
      <c r="M34" s="113">
        <f t="shared" si="3"/>
        <v>3843.4444444444443</v>
      </c>
      <c r="N34" s="112">
        <f t="shared" si="1"/>
        <v>0.9621940853246315</v>
      </c>
    </row>
    <row r="35" spans="1:14" ht="15">
      <c r="A35" s="66">
        <f t="shared" si="2"/>
        <v>31</v>
      </c>
      <c r="B35" t="s">
        <v>89</v>
      </c>
      <c r="C35" t="s">
        <v>177</v>
      </c>
      <c r="D35" s="109">
        <v>6670</v>
      </c>
      <c r="E35" s="109">
        <v>6363</v>
      </c>
      <c r="F35" s="109">
        <v>5273</v>
      </c>
      <c r="G35" s="109">
        <v>3707</v>
      </c>
      <c r="H35" s="109">
        <v>3431</v>
      </c>
      <c r="I35" s="109">
        <v>3106</v>
      </c>
      <c r="J35" s="109">
        <v>2885</v>
      </c>
      <c r="K35" s="109">
        <v>2172</v>
      </c>
      <c r="L35" s="109">
        <v>2142</v>
      </c>
      <c r="M35" s="113">
        <f t="shared" si="3"/>
        <v>3972.1111111111113</v>
      </c>
      <c r="N35" s="112">
        <f t="shared" si="1"/>
        <v>0.9944053758570222</v>
      </c>
    </row>
    <row r="36" spans="1:14" ht="15">
      <c r="A36" s="66">
        <f t="shared" si="2"/>
        <v>32</v>
      </c>
      <c r="B36" t="s">
        <v>128</v>
      </c>
      <c r="C36" t="s">
        <v>178</v>
      </c>
      <c r="D36" s="109">
        <v>6707</v>
      </c>
      <c r="E36" s="109">
        <v>6399</v>
      </c>
      <c r="F36" s="109">
        <v>5303</v>
      </c>
      <c r="G36" s="109">
        <v>3775</v>
      </c>
      <c r="H36" s="109">
        <v>3493</v>
      </c>
      <c r="I36" s="109">
        <v>3161</v>
      </c>
      <c r="J36" s="109">
        <v>2939</v>
      </c>
      <c r="K36" s="109">
        <v>2227</v>
      </c>
      <c r="L36" s="109">
        <v>2196</v>
      </c>
      <c r="M36" s="113">
        <f t="shared" si="3"/>
        <v>4022.222222222222</v>
      </c>
      <c r="N36" s="112">
        <f t="shared" si="1"/>
        <v>1.0069505330505524</v>
      </c>
    </row>
    <row r="37" spans="1:14" ht="15">
      <c r="A37" s="66">
        <f t="shared" si="2"/>
        <v>33</v>
      </c>
      <c r="B37" t="s">
        <v>90</v>
      </c>
      <c r="C37" t="s">
        <v>180</v>
      </c>
      <c r="D37" s="109">
        <v>6647</v>
      </c>
      <c r="E37" s="109">
        <v>6341</v>
      </c>
      <c r="F37" s="109">
        <v>5255</v>
      </c>
      <c r="G37" s="109">
        <v>3670</v>
      </c>
      <c r="H37" s="109">
        <v>3397</v>
      </c>
      <c r="I37" s="109">
        <v>3075</v>
      </c>
      <c r="J37" s="109">
        <v>2855</v>
      </c>
      <c r="K37" s="109">
        <v>2141</v>
      </c>
      <c r="L37" s="109">
        <v>2111</v>
      </c>
      <c r="M37" s="113">
        <f t="shared" si="3"/>
        <v>3943.5555555555557</v>
      </c>
      <c r="N37" s="112">
        <f aca="true" t="shared" si="4" ref="N37:N55">+M37/M$4</f>
        <v>0.9872565833986245</v>
      </c>
    </row>
    <row r="38" spans="1:14" ht="15">
      <c r="A38" s="66">
        <f t="shared" si="2"/>
        <v>34</v>
      </c>
      <c r="B38" t="s">
        <v>109</v>
      </c>
      <c r="C38" t="s">
        <v>173</v>
      </c>
      <c r="D38" s="109">
        <v>6758</v>
      </c>
      <c r="E38" s="109">
        <v>6448</v>
      </c>
      <c r="F38" s="109">
        <v>5343</v>
      </c>
      <c r="G38" s="109">
        <v>3817</v>
      </c>
      <c r="H38" s="109">
        <v>3531</v>
      </c>
      <c r="I38" s="109">
        <v>3198</v>
      </c>
      <c r="J38" s="109">
        <v>2976</v>
      </c>
      <c r="K38" s="109">
        <v>2265</v>
      </c>
      <c r="L38" s="109">
        <v>2234</v>
      </c>
      <c r="M38" s="113">
        <f t="shared" si="3"/>
        <v>4063.3333333333335</v>
      </c>
      <c r="N38" s="112">
        <f t="shared" si="4"/>
        <v>1.0172425688855995</v>
      </c>
    </row>
    <row r="39" spans="1:14" ht="15">
      <c r="A39" s="66">
        <f t="shared" si="2"/>
        <v>35</v>
      </c>
      <c r="B39" t="s">
        <v>102</v>
      </c>
      <c r="C39" t="s">
        <v>174</v>
      </c>
      <c r="D39" s="109">
        <v>6465</v>
      </c>
      <c r="E39" s="109">
        <v>6166</v>
      </c>
      <c r="F39" s="109">
        <v>5108</v>
      </c>
      <c r="G39" s="109">
        <v>3536</v>
      </c>
      <c r="H39" s="109">
        <v>3276</v>
      </c>
      <c r="I39" s="109">
        <v>2964</v>
      </c>
      <c r="J39" s="109">
        <v>2745</v>
      </c>
      <c r="K39" s="109">
        <v>2025</v>
      </c>
      <c r="L39" s="109">
        <v>1997</v>
      </c>
      <c r="M39" s="113">
        <f t="shared" si="3"/>
        <v>3809.1111111111113</v>
      </c>
      <c r="N39" s="112">
        <f t="shared" si="4"/>
        <v>0.9535988445867138</v>
      </c>
    </row>
    <row r="40" spans="1:14" ht="15">
      <c r="A40" s="66">
        <f t="shared" si="2"/>
        <v>36</v>
      </c>
      <c r="B40" t="s">
        <v>95</v>
      </c>
      <c r="C40" t="s">
        <v>181</v>
      </c>
      <c r="D40" s="109">
        <v>6608</v>
      </c>
      <c r="E40" s="109">
        <v>6303</v>
      </c>
      <c r="F40" s="109">
        <v>5223</v>
      </c>
      <c r="G40" s="109">
        <v>3630</v>
      </c>
      <c r="H40" s="109">
        <v>3361</v>
      </c>
      <c r="I40" s="109">
        <v>3042</v>
      </c>
      <c r="J40" s="109">
        <v>2822</v>
      </c>
      <c r="K40" s="109">
        <v>2107</v>
      </c>
      <c r="L40" s="109">
        <v>2078</v>
      </c>
      <c r="M40" s="113">
        <f t="shared" si="3"/>
        <v>3908.222222222222</v>
      </c>
      <c r="N40" s="112">
        <f t="shared" si="4"/>
        <v>0.9784109958430975</v>
      </c>
    </row>
    <row r="41" spans="1:14" ht="15">
      <c r="A41" s="66">
        <f t="shared" si="2"/>
        <v>37</v>
      </c>
      <c r="B41" t="s">
        <v>120</v>
      </c>
      <c r="C41" t="s">
        <v>182</v>
      </c>
      <c r="D41" s="109">
        <v>6764</v>
      </c>
      <c r="E41" s="109">
        <v>6454</v>
      </c>
      <c r="F41" s="109">
        <v>5349</v>
      </c>
      <c r="G41" s="109">
        <v>3898</v>
      </c>
      <c r="H41" s="109">
        <v>3606</v>
      </c>
      <c r="I41" s="109">
        <v>3263</v>
      </c>
      <c r="J41" s="109">
        <v>3040</v>
      </c>
      <c r="K41" s="109">
        <v>2328</v>
      </c>
      <c r="L41" s="109">
        <v>2296</v>
      </c>
      <c r="M41" s="113">
        <f t="shared" si="3"/>
        <v>4110.888888888889</v>
      </c>
      <c r="N41" s="112">
        <f t="shared" si="4"/>
        <v>1.0291479508785728</v>
      </c>
    </row>
    <row r="42" spans="1:14" ht="15">
      <c r="A42" s="66">
        <f t="shared" si="2"/>
        <v>38</v>
      </c>
      <c r="B42" t="s">
        <v>133</v>
      </c>
      <c r="C42" t="s">
        <v>183</v>
      </c>
      <c r="D42" s="109">
        <v>6649</v>
      </c>
      <c r="E42" s="109">
        <v>6343</v>
      </c>
      <c r="F42" s="109">
        <v>5256</v>
      </c>
      <c r="G42" s="109">
        <v>3597</v>
      </c>
      <c r="H42" s="109">
        <v>3329</v>
      </c>
      <c r="I42" s="109">
        <v>3009</v>
      </c>
      <c r="J42" s="109">
        <v>2791</v>
      </c>
      <c r="K42" s="109">
        <v>2079</v>
      </c>
      <c r="L42" s="109">
        <v>2049</v>
      </c>
      <c r="M42" s="113">
        <f t="shared" si="3"/>
        <v>3900.222222222222</v>
      </c>
      <c r="N42" s="112">
        <f t="shared" si="4"/>
        <v>0.9764082213022235</v>
      </c>
    </row>
    <row r="43" spans="1:14" ht="15">
      <c r="A43" s="66">
        <f t="shared" si="2"/>
        <v>39</v>
      </c>
      <c r="B43" t="s">
        <v>91</v>
      </c>
      <c r="C43" t="s">
        <v>184</v>
      </c>
      <c r="D43" s="109">
        <v>6633</v>
      </c>
      <c r="E43" s="109">
        <v>6327</v>
      </c>
      <c r="F43" s="109">
        <v>5243</v>
      </c>
      <c r="G43" s="109">
        <v>3662</v>
      </c>
      <c r="H43" s="109">
        <v>3390</v>
      </c>
      <c r="I43" s="109">
        <v>3068</v>
      </c>
      <c r="J43" s="109">
        <v>2848</v>
      </c>
      <c r="K43" s="109">
        <v>2134</v>
      </c>
      <c r="L43" s="109">
        <v>2104</v>
      </c>
      <c r="M43" s="113">
        <f t="shared" si="3"/>
        <v>3934.3333333333335</v>
      </c>
      <c r="N43" s="112">
        <f t="shared" si="4"/>
        <v>0.9849478294140059</v>
      </c>
    </row>
    <row r="44" spans="1:14" ht="15">
      <c r="A44" s="66">
        <f t="shared" si="2"/>
        <v>40</v>
      </c>
      <c r="B44" t="s">
        <v>87</v>
      </c>
      <c r="C44" t="s">
        <v>185</v>
      </c>
      <c r="D44" s="109">
        <v>6612</v>
      </c>
      <c r="E44" s="109">
        <v>6307</v>
      </c>
      <c r="F44" s="109">
        <v>5226</v>
      </c>
      <c r="G44" s="109">
        <v>3615</v>
      </c>
      <c r="H44" s="109">
        <v>3346</v>
      </c>
      <c r="I44" s="109">
        <v>3028</v>
      </c>
      <c r="J44" s="109">
        <v>2808</v>
      </c>
      <c r="K44" s="109">
        <v>2094</v>
      </c>
      <c r="L44" s="109">
        <v>2065</v>
      </c>
      <c r="M44" s="113">
        <f t="shared" si="3"/>
        <v>3900.1111111111113</v>
      </c>
      <c r="N44" s="112">
        <f t="shared" si="4"/>
        <v>0.9763804049891559</v>
      </c>
    </row>
    <row r="45" spans="1:14" ht="15">
      <c r="A45" s="66">
        <f t="shared" si="2"/>
        <v>41</v>
      </c>
      <c r="B45" t="s">
        <v>110</v>
      </c>
      <c r="C45" t="s">
        <v>186</v>
      </c>
      <c r="D45" s="109">
        <v>6802</v>
      </c>
      <c r="E45" s="109">
        <v>6490</v>
      </c>
      <c r="F45" s="109">
        <v>5379</v>
      </c>
      <c r="G45" s="109">
        <v>3892</v>
      </c>
      <c r="H45" s="109">
        <v>3600</v>
      </c>
      <c r="I45" s="109">
        <v>3260</v>
      </c>
      <c r="J45" s="109">
        <v>3038</v>
      </c>
      <c r="K45" s="109">
        <v>2328</v>
      </c>
      <c r="L45" s="109">
        <v>2296</v>
      </c>
      <c r="M45" s="113">
        <f t="shared" si="3"/>
        <v>4120.555555555556</v>
      </c>
      <c r="N45" s="112">
        <f t="shared" si="4"/>
        <v>1.0315679701154623</v>
      </c>
    </row>
    <row r="46" spans="1:14" ht="15">
      <c r="A46" s="66">
        <f t="shared" si="2"/>
        <v>42</v>
      </c>
      <c r="B46" t="s">
        <v>103</v>
      </c>
      <c r="C46" t="s">
        <v>187</v>
      </c>
      <c r="D46" s="109">
        <v>6530</v>
      </c>
      <c r="E46" s="109">
        <v>6228</v>
      </c>
      <c r="F46" s="109">
        <v>5161</v>
      </c>
      <c r="G46" s="109">
        <v>3605</v>
      </c>
      <c r="H46" s="109">
        <v>3339</v>
      </c>
      <c r="I46" s="109">
        <v>3020</v>
      </c>
      <c r="J46" s="109">
        <v>2800</v>
      </c>
      <c r="K46" s="109">
        <v>2082</v>
      </c>
      <c r="L46" s="109">
        <v>2053</v>
      </c>
      <c r="M46" s="113">
        <f t="shared" si="3"/>
        <v>3868.6666666666665</v>
      </c>
      <c r="N46" s="112">
        <f t="shared" si="4"/>
        <v>0.9685083883909982</v>
      </c>
    </row>
    <row r="47" spans="1:14" ht="15">
      <c r="A47" s="66">
        <f t="shared" si="2"/>
        <v>43</v>
      </c>
      <c r="B47" t="s">
        <v>117</v>
      </c>
      <c r="C47" t="s">
        <v>188</v>
      </c>
      <c r="D47" s="109">
        <v>6770</v>
      </c>
      <c r="E47" s="109">
        <v>6460</v>
      </c>
      <c r="F47" s="109">
        <v>5354</v>
      </c>
      <c r="G47" s="109">
        <v>3874</v>
      </c>
      <c r="H47" s="109">
        <v>3584</v>
      </c>
      <c r="I47" s="109">
        <v>3245</v>
      </c>
      <c r="J47" s="109">
        <v>3022</v>
      </c>
      <c r="K47" s="109">
        <v>2311</v>
      </c>
      <c r="L47" s="109">
        <v>2279</v>
      </c>
      <c r="M47" s="113">
        <f t="shared" si="3"/>
        <v>4099.888888888889</v>
      </c>
      <c r="N47" s="112">
        <f t="shared" si="4"/>
        <v>1.0263941358848712</v>
      </c>
    </row>
    <row r="48" spans="1:14" ht="15">
      <c r="A48" s="66">
        <f t="shared" si="2"/>
        <v>44</v>
      </c>
      <c r="B48" t="s">
        <v>121</v>
      </c>
      <c r="C48" t="s">
        <v>189</v>
      </c>
      <c r="D48" s="109">
        <v>6883</v>
      </c>
      <c r="E48" s="109">
        <v>6569</v>
      </c>
      <c r="F48" s="109">
        <v>5445</v>
      </c>
      <c r="G48" s="109">
        <v>4080</v>
      </c>
      <c r="H48" s="109">
        <v>3772</v>
      </c>
      <c r="I48" s="109">
        <v>3416</v>
      </c>
      <c r="J48" s="109">
        <v>3191</v>
      </c>
      <c r="K48" s="109">
        <v>2482</v>
      </c>
      <c r="L48" s="109">
        <v>2448</v>
      </c>
      <c r="M48" s="113">
        <f t="shared" si="3"/>
        <v>4254</v>
      </c>
      <c r="N48" s="112">
        <f t="shared" si="4"/>
        <v>1.0649753621097637</v>
      </c>
    </row>
    <row r="49" spans="1:14" ht="15">
      <c r="A49" s="66">
        <f t="shared" si="2"/>
        <v>45</v>
      </c>
      <c r="B49" t="s">
        <v>129</v>
      </c>
      <c r="C49" t="s">
        <v>190</v>
      </c>
      <c r="D49" s="109">
        <v>6642</v>
      </c>
      <c r="E49" s="109">
        <v>6336</v>
      </c>
      <c r="F49" s="109">
        <v>5251</v>
      </c>
      <c r="G49" s="109">
        <v>3713</v>
      </c>
      <c r="H49" s="109">
        <v>3437</v>
      </c>
      <c r="I49" s="109">
        <v>3108</v>
      </c>
      <c r="J49" s="109">
        <v>2887</v>
      </c>
      <c r="K49" s="109">
        <v>2173</v>
      </c>
      <c r="L49" s="109">
        <v>2143</v>
      </c>
      <c r="M49" s="113">
        <f t="shared" si="3"/>
        <v>3965.5555555555557</v>
      </c>
      <c r="N49" s="112">
        <f t="shared" si="4"/>
        <v>0.9927642133860282</v>
      </c>
    </row>
    <row r="50" spans="1:14" ht="15">
      <c r="A50" s="66">
        <f t="shared" si="2"/>
        <v>46</v>
      </c>
      <c r="B50" t="s">
        <v>88</v>
      </c>
      <c r="C50" t="s">
        <v>192</v>
      </c>
      <c r="D50" s="109">
        <v>6519</v>
      </c>
      <c r="E50" s="109">
        <v>6218</v>
      </c>
      <c r="F50" s="109">
        <v>5152</v>
      </c>
      <c r="G50" s="109">
        <v>3545</v>
      </c>
      <c r="H50" s="109">
        <v>3284</v>
      </c>
      <c r="I50" s="109">
        <v>2971</v>
      </c>
      <c r="J50" s="109">
        <v>2752</v>
      </c>
      <c r="K50" s="109">
        <v>2034</v>
      </c>
      <c r="L50" s="109">
        <v>2006</v>
      </c>
      <c r="M50" s="113">
        <f t="shared" si="3"/>
        <v>3831.222222222222</v>
      </c>
      <c r="N50" s="112">
        <f t="shared" si="4"/>
        <v>0.959134290887185</v>
      </c>
    </row>
    <row r="51" spans="1:14" ht="15">
      <c r="A51" s="66">
        <f t="shared" si="2"/>
        <v>47</v>
      </c>
      <c r="B51" t="s">
        <v>112</v>
      </c>
      <c r="C51" t="s">
        <v>191</v>
      </c>
      <c r="D51" s="109">
        <v>6708</v>
      </c>
      <c r="E51" s="109">
        <v>6399</v>
      </c>
      <c r="F51" s="109">
        <v>5303</v>
      </c>
      <c r="G51" s="109">
        <v>3760</v>
      </c>
      <c r="H51" s="109">
        <v>3479</v>
      </c>
      <c r="I51" s="109">
        <v>3150</v>
      </c>
      <c r="J51" s="109">
        <v>2929</v>
      </c>
      <c r="K51" s="109">
        <v>2216</v>
      </c>
      <c r="L51" s="109">
        <v>2186</v>
      </c>
      <c r="M51" s="113">
        <f t="shared" si="3"/>
        <v>4014.4444444444443</v>
      </c>
      <c r="N51" s="112">
        <f t="shared" si="4"/>
        <v>1.0050033911358138</v>
      </c>
    </row>
    <row r="52" spans="1:14" ht="15">
      <c r="A52" s="66">
        <f t="shared" si="2"/>
        <v>48</v>
      </c>
      <c r="B52" t="s">
        <v>134</v>
      </c>
      <c r="C52" t="s">
        <v>193</v>
      </c>
      <c r="D52" s="109">
        <v>6616</v>
      </c>
      <c r="E52" s="109">
        <v>6311</v>
      </c>
      <c r="F52" s="109">
        <v>5230</v>
      </c>
      <c r="G52" s="109">
        <v>3545</v>
      </c>
      <c r="H52" s="109">
        <v>3282</v>
      </c>
      <c r="I52" s="109">
        <v>2966</v>
      </c>
      <c r="J52" s="109">
        <v>2748</v>
      </c>
      <c r="K52" s="109">
        <v>2036</v>
      </c>
      <c r="L52" s="109">
        <v>2006</v>
      </c>
      <c r="M52" s="113">
        <f t="shared" si="3"/>
        <v>3860</v>
      </c>
      <c r="N52" s="112">
        <f t="shared" si="4"/>
        <v>0.966338715971718</v>
      </c>
    </row>
    <row r="53" spans="1:14" ht="15">
      <c r="A53" s="66">
        <f t="shared" si="2"/>
        <v>49</v>
      </c>
      <c r="B53" t="s">
        <v>113</v>
      </c>
      <c r="C53" t="s">
        <v>195</v>
      </c>
      <c r="D53" s="109">
        <v>6661</v>
      </c>
      <c r="E53" s="109">
        <v>6355</v>
      </c>
      <c r="F53" s="109">
        <v>5266</v>
      </c>
      <c r="G53" s="109">
        <v>3680</v>
      </c>
      <c r="H53" s="109">
        <v>3406</v>
      </c>
      <c r="I53" s="109">
        <v>3083</v>
      </c>
      <c r="J53" s="109">
        <v>2863</v>
      </c>
      <c r="K53" s="109">
        <v>2150</v>
      </c>
      <c r="L53" s="109">
        <v>2120</v>
      </c>
      <c r="M53" s="113">
        <f t="shared" si="3"/>
        <v>3953.777777777778</v>
      </c>
      <c r="N53" s="112">
        <f t="shared" si="4"/>
        <v>0.9898156842008524</v>
      </c>
    </row>
    <row r="54" spans="1:14" ht="15">
      <c r="A54" s="66">
        <f t="shared" si="2"/>
        <v>50</v>
      </c>
      <c r="B54" t="s">
        <v>96</v>
      </c>
      <c r="C54" t="s">
        <v>194</v>
      </c>
      <c r="D54" s="109">
        <v>6524</v>
      </c>
      <c r="E54" s="109">
        <v>6223</v>
      </c>
      <c r="F54" s="109">
        <v>5156</v>
      </c>
      <c r="G54" s="109">
        <v>3557</v>
      </c>
      <c r="H54" s="109">
        <v>3295</v>
      </c>
      <c r="I54" s="109">
        <v>2981</v>
      </c>
      <c r="J54" s="109">
        <v>2762</v>
      </c>
      <c r="K54" s="109">
        <v>2045</v>
      </c>
      <c r="L54" s="109">
        <v>2016</v>
      </c>
      <c r="M54" s="113">
        <f t="shared" si="3"/>
        <v>3839.8888888888887</v>
      </c>
      <c r="N54" s="112">
        <f t="shared" si="4"/>
        <v>0.9613039633064652</v>
      </c>
    </row>
    <row r="55" spans="1:14" ht="15">
      <c r="A55" s="66">
        <f>+A54+1</f>
        <v>51</v>
      </c>
      <c r="B55" t="s">
        <v>130</v>
      </c>
      <c r="C55" t="s">
        <v>196</v>
      </c>
      <c r="D55" s="109">
        <v>6516</v>
      </c>
      <c r="E55" s="109">
        <v>6214</v>
      </c>
      <c r="F55" s="109">
        <v>5149</v>
      </c>
      <c r="G55" s="109">
        <v>3533</v>
      </c>
      <c r="H55" s="109">
        <v>3272</v>
      </c>
      <c r="I55" s="109">
        <v>2959</v>
      </c>
      <c r="J55" s="109">
        <v>2741</v>
      </c>
      <c r="K55" s="109">
        <v>2023</v>
      </c>
      <c r="L55" s="109">
        <v>1995</v>
      </c>
      <c r="M55" s="113">
        <f t="shared" si="3"/>
        <v>3822.4444444444443</v>
      </c>
      <c r="N55" s="112">
        <f t="shared" si="4"/>
        <v>0.9569368021548371</v>
      </c>
    </row>
  </sheetData>
  <sheetProtection/>
  <mergeCells count="1">
    <mergeCell ref="D13:L13"/>
  </mergeCells>
  <hyperlinks>
    <hyperlink ref="C1" r:id="rId1" display="http://www1.eere.energy.gov/buildings/appliance_standards/commercial/pdfs/wicf_preanalysis_ch7.pdf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drhensley</dc:creator>
  <cp:keywords/>
  <dc:description/>
  <cp:lastModifiedBy>klbarnowsky</cp:lastModifiedBy>
  <dcterms:created xsi:type="dcterms:W3CDTF">2011-07-25T18:19:41Z</dcterms:created>
  <dcterms:modified xsi:type="dcterms:W3CDTF">2011-10-21T21:14:26Z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